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ia.tavares\Downloads\"/>
    </mc:Choice>
  </mc:AlternateContent>
  <xr:revisionPtr revIDLastSave="0" documentId="13_ncr:1_{E9F15601-1304-4576-8BEB-7F4BB8E2162D}" xr6:coauthVersionLast="47" xr6:coauthVersionMax="47" xr10:uidLastSave="{00000000-0000-0000-0000-000000000000}"/>
  <bookViews>
    <workbookView xWindow="29820" yWindow="2130" windowWidth="21600" windowHeight="11385" xr2:uid="{00000000-000D-0000-FFFF-FFFF00000000}"/>
  </bookViews>
  <sheets>
    <sheet name="PLANILHA DE CUSTOS ITEM 1" sheetId="1" r:id="rId1"/>
    <sheet name="PLANILHA DE CUSTOS ITEM 2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9" i="1" l="1"/>
  <c r="E200" i="1"/>
  <c r="E201" i="1"/>
  <c r="E202" i="1"/>
  <c r="E203" i="1"/>
  <c r="E204" i="1"/>
  <c r="E205" i="1"/>
  <c r="E206" i="1"/>
  <c r="E207" i="1"/>
  <c r="E208" i="1"/>
  <c r="E199" i="1"/>
  <c r="E198" i="7"/>
  <c r="E199" i="7"/>
  <c r="E200" i="7"/>
  <c r="E201" i="7"/>
  <c r="E202" i="7"/>
  <c r="E203" i="7"/>
  <c r="E204" i="7"/>
  <c r="E205" i="7"/>
  <c r="E206" i="7"/>
  <c r="H206" i="7"/>
  <c r="E207" i="7"/>
  <c r="E208" i="7"/>
  <c r="E102" i="7" l="1"/>
  <c r="E101" i="7"/>
  <c r="E100" i="7"/>
  <c r="E99" i="7"/>
  <c r="E103" i="7" s="1"/>
  <c r="F103" i="7" s="1"/>
  <c r="E98" i="7"/>
  <c r="E97" i="7"/>
  <c r="H97" i="7"/>
  <c r="E13" i="7"/>
  <c r="D24" i="7" s="1"/>
  <c r="F24" i="7" s="1"/>
  <c r="E13" i="1"/>
  <c r="E247" i="1"/>
  <c r="E250" i="1"/>
  <c r="F251" i="1" s="1"/>
  <c r="E246" i="1"/>
  <c r="D247" i="1" s="1"/>
  <c r="B320" i="1"/>
  <c r="E255" i="1"/>
  <c r="D256" i="1" s="1"/>
  <c r="E256" i="1" s="1"/>
  <c r="E252" i="1"/>
  <c r="D253" i="1" s="1"/>
  <c r="E253" i="1" s="1"/>
  <c r="F254" i="1" s="1"/>
  <c r="E249" i="1"/>
  <c r="D250" i="1" s="1"/>
  <c r="E241" i="1"/>
  <c r="E224" i="1"/>
  <c r="D226" i="1" s="1"/>
  <c r="E226" i="1" s="1"/>
  <c r="E225" i="1"/>
  <c r="D227" i="1" s="1"/>
  <c r="E227" i="1" s="1"/>
  <c r="B319" i="7"/>
  <c r="E271" i="7"/>
  <c r="F272" i="7" s="1"/>
  <c r="F273" i="7" s="1"/>
  <c r="E247" i="7"/>
  <c r="D248" i="7" s="1"/>
  <c r="E248" i="7" s="1"/>
  <c r="F249" i="7" s="1"/>
  <c r="E244" i="7"/>
  <c r="D245" i="7" s="1"/>
  <c r="E245" i="7" s="1"/>
  <c r="F246" i="7" s="1"/>
  <c r="E223" i="7"/>
  <c r="D225" i="7" s="1"/>
  <c r="E225" i="7" s="1"/>
  <c r="E222" i="7"/>
  <c r="E239" i="7"/>
  <c r="E279" i="7"/>
  <c r="E278" i="7"/>
  <c r="E264" i="7"/>
  <c r="F265" i="7" s="1"/>
  <c r="F266" i="7" s="1"/>
  <c r="E253" i="7"/>
  <c r="D254" i="7" s="1"/>
  <c r="E254" i="7" s="1"/>
  <c r="E250" i="7"/>
  <c r="D251" i="7" s="1"/>
  <c r="E251" i="7" s="1"/>
  <c r="F252" i="7" s="1"/>
  <c r="F256" i="7" s="1"/>
  <c r="E238" i="7"/>
  <c r="E237" i="7"/>
  <c r="E236" i="7"/>
  <c r="E235" i="7"/>
  <c r="E209" i="7"/>
  <c r="F210" i="7" s="1"/>
  <c r="D194" i="7"/>
  <c r="F193" i="7"/>
  <c r="F192" i="7"/>
  <c r="F191" i="7"/>
  <c r="F190" i="7"/>
  <c r="D187" i="7"/>
  <c r="F187" i="7" s="1"/>
  <c r="D186" i="7"/>
  <c r="F186" i="7" s="1"/>
  <c r="D185" i="7"/>
  <c r="F185" i="7" s="1"/>
  <c r="D184" i="7"/>
  <c r="F184" i="7" s="1"/>
  <c r="D183" i="7"/>
  <c r="F183" i="7" s="1"/>
  <c r="D182" i="7"/>
  <c r="F182" i="7" s="1"/>
  <c r="D181" i="7"/>
  <c r="F181" i="7" s="1"/>
  <c r="D180" i="7"/>
  <c r="F180" i="7" s="1"/>
  <c r="D177" i="7"/>
  <c r="F176" i="7"/>
  <c r="F175" i="7"/>
  <c r="F174" i="7"/>
  <c r="D170" i="7"/>
  <c r="D171" i="7" s="1"/>
  <c r="F169" i="7"/>
  <c r="D165" i="7"/>
  <c r="D166" i="7" s="1"/>
  <c r="C157" i="7"/>
  <c r="C159" i="7" s="1"/>
  <c r="C148" i="7"/>
  <c r="C139" i="7"/>
  <c r="C132" i="7"/>
  <c r="C134" i="7" s="1"/>
  <c r="C127" i="7"/>
  <c r="D115" i="7"/>
  <c r="E113" i="7"/>
  <c r="D124" i="7" s="1"/>
  <c r="F124" i="7" s="1"/>
  <c r="E210" i="1"/>
  <c r="D171" i="1"/>
  <c r="D166" i="1"/>
  <c r="D167" i="1" s="1"/>
  <c r="E114" i="1"/>
  <c r="D14" i="7"/>
  <c r="D93" i="7"/>
  <c r="F92" i="7"/>
  <c r="F91" i="7"/>
  <c r="F90" i="7"/>
  <c r="F89" i="7"/>
  <c r="D86" i="7"/>
  <c r="F86" i="7" s="1"/>
  <c r="D85" i="7"/>
  <c r="F85" i="7" s="1"/>
  <c r="D84" i="7"/>
  <c r="F84" i="7" s="1"/>
  <c r="D83" i="7"/>
  <c r="F83" i="7" s="1"/>
  <c r="D82" i="7"/>
  <c r="F82" i="7" s="1"/>
  <c r="D81" i="7"/>
  <c r="F81" i="7" s="1"/>
  <c r="D80" i="7"/>
  <c r="F80" i="7" s="1"/>
  <c r="D79" i="7"/>
  <c r="F79" i="7" s="1"/>
  <c r="D76" i="7"/>
  <c r="F75" i="7"/>
  <c r="F74" i="7"/>
  <c r="F73" i="7"/>
  <c r="D69" i="7"/>
  <c r="D70" i="7" s="1"/>
  <c r="F68" i="7"/>
  <c r="D64" i="7"/>
  <c r="F64" i="7" s="1"/>
  <c r="F65" i="7" s="1"/>
  <c r="C56" i="7"/>
  <c r="C58" i="7" s="1"/>
  <c r="C47" i="7"/>
  <c r="C38" i="7"/>
  <c r="C31" i="7"/>
  <c r="C33" i="7" s="1"/>
  <c r="C26" i="7"/>
  <c r="D25" i="7"/>
  <c r="F25" i="7" s="1"/>
  <c r="D22" i="7"/>
  <c r="F22" i="7" s="1"/>
  <c r="D21" i="7"/>
  <c r="F21" i="7" s="1"/>
  <c r="D20" i="7"/>
  <c r="F20" i="7" s="1"/>
  <c r="D19" i="7"/>
  <c r="F19" i="7" s="1"/>
  <c r="D18" i="7"/>
  <c r="E14" i="7"/>
  <c r="D54" i="7" s="1"/>
  <c r="F54" i="7" s="1"/>
  <c r="D70" i="1"/>
  <c r="D65" i="1"/>
  <c r="D66" i="1" s="1"/>
  <c r="E14" i="1"/>
  <c r="E15" i="1" s="1"/>
  <c r="F15" i="1" s="1"/>
  <c r="E115" i="7" l="1"/>
  <c r="F115" i="7" s="1"/>
  <c r="F93" i="7"/>
  <c r="F211" i="1"/>
  <c r="D280" i="7"/>
  <c r="F248" i="1"/>
  <c r="D23" i="7"/>
  <c r="F23" i="7" s="1"/>
  <c r="F258" i="1"/>
  <c r="F259" i="1" s="1"/>
  <c r="D228" i="1"/>
  <c r="E228" i="1" s="1"/>
  <c r="F229" i="1" s="1"/>
  <c r="D232" i="1"/>
  <c r="E232" i="1" s="1"/>
  <c r="D233" i="1" s="1"/>
  <c r="E233" i="1" s="1"/>
  <c r="F234" i="1" s="1"/>
  <c r="F166" i="1"/>
  <c r="E280" i="7"/>
  <c r="D281" i="7" s="1"/>
  <c r="F258" i="7"/>
  <c r="E240" i="7"/>
  <c r="F240" i="7" s="1"/>
  <c r="D230" i="7"/>
  <c r="D224" i="7"/>
  <c r="E224" i="7" s="1"/>
  <c r="D226" i="7" s="1"/>
  <c r="E226" i="7" s="1"/>
  <c r="F227" i="7" s="1"/>
  <c r="F170" i="7"/>
  <c r="F171" i="7" s="1"/>
  <c r="C161" i="7"/>
  <c r="D37" i="7"/>
  <c r="F37" i="7" s="1"/>
  <c r="D26" i="7"/>
  <c r="F65" i="1"/>
  <c r="F66" i="1" s="1"/>
  <c r="D37" i="1"/>
  <c r="F194" i="7"/>
  <c r="F177" i="7"/>
  <c r="F188" i="7"/>
  <c r="F165" i="7"/>
  <c r="F166" i="7" s="1"/>
  <c r="D119" i="7"/>
  <c r="D123" i="7"/>
  <c r="F123" i="7" s="1"/>
  <c r="D125" i="7"/>
  <c r="F125" i="7" s="1"/>
  <c r="D122" i="7"/>
  <c r="F122" i="7" s="1"/>
  <c r="D126" i="7"/>
  <c r="F126" i="7" s="1"/>
  <c r="D188" i="7"/>
  <c r="D195" i="7" s="1"/>
  <c r="D121" i="7"/>
  <c r="F121" i="7" s="1"/>
  <c r="D120" i="7"/>
  <c r="F120" i="7" s="1"/>
  <c r="F69" i="7"/>
  <c r="F70" i="7" s="1"/>
  <c r="D30" i="7"/>
  <c r="F30" i="7" s="1"/>
  <c r="C60" i="7"/>
  <c r="D65" i="7"/>
  <c r="F18" i="7"/>
  <c r="F26" i="7" s="1"/>
  <c r="F76" i="7"/>
  <c r="F87" i="7"/>
  <c r="F94" i="7" s="1"/>
  <c r="D87" i="7"/>
  <c r="D32" i="7"/>
  <c r="D41" i="7"/>
  <c r="D43" i="7"/>
  <c r="F43" i="7" s="1"/>
  <c r="D45" i="7"/>
  <c r="D51" i="7"/>
  <c r="F51" i="7" s="1"/>
  <c r="D53" i="7"/>
  <c r="F53" i="7" s="1"/>
  <c r="D55" i="7"/>
  <c r="F55" i="7" s="1"/>
  <c r="F14" i="7"/>
  <c r="D29" i="7"/>
  <c r="D36" i="7"/>
  <c r="D46" i="7"/>
  <c r="F46" i="7" s="1"/>
  <c r="D57" i="7"/>
  <c r="F104" i="7"/>
  <c r="D42" i="7"/>
  <c r="F42" i="7" s="1"/>
  <c r="D44" i="7"/>
  <c r="F44" i="7" s="1"/>
  <c r="D50" i="7"/>
  <c r="D52" i="7"/>
  <c r="F52" i="7" s="1"/>
  <c r="F171" i="1"/>
  <c r="D127" i="1"/>
  <c r="D126" i="1"/>
  <c r="D125" i="1"/>
  <c r="D124" i="1"/>
  <c r="D123" i="1"/>
  <c r="D122" i="1"/>
  <c r="D121" i="1"/>
  <c r="D120" i="1"/>
  <c r="D51" i="1"/>
  <c r="D46" i="1"/>
  <c r="D44" i="1"/>
  <c r="D42" i="1"/>
  <c r="D38" i="1"/>
  <c r="D33" i="1"/>
  <c r="D31" i="1"/>
  <c r="D30" i="1"/>
  <c r="D26" i="1"/>
  <c r="D25" i="1"/>
  <c r="D24" i="1"/>
  <c r="D23" i="1"/>
  <c r="D22" i="1"/>
  <c r="D21" i="1"/>
  <c r="D19" i="1"/>
  <c r="D20" i="1"/>
  <c r="E230" i="7" l="1"/>
  <c r="D231" i="7" s="1"/>
  <c r="F296" i="1"/>
  <c r="E281" i="7"/>
  <c r="F281" i="7" s="1"/>
  <c r="F282" i="7" s="1"/>
  <c r="F195" i="7"/>
  <c r="D128" i="1"/>
  <c r="D32" i="1"/>
  <c r="D34" i="1" s="1"/>
  <c r="D127" i="7"/>
  <c r="F119" i="7"/>
  <c r="F127" i="7" s="1"/>
  <c r="D156" i="7"/>
  <c r="F156" i="7" s="1"/>
  <c r="D154" i="7"/>
  <c r="F154" i="7" s="1"/>
  <c r="D152" i="7"/>
  <c r="F152" i="7" s="1"/>
  <c r="D137" i="7"/>
  <c r="D130" i="7"/>
  <c r="D158" i="7"/>
  <c r="D147" i="7"/>
  <c r="F147" i="7" s="1"/>
  <c r="D143" i="7"/>
  <c r="F143" i="7" s="1"/>
  <c r="D146" i="7"/>
  <c r="F146" i="7" s="1"/>
  <c r="D144" i="7"/>
  <c r="F144" i="7" s="1"/>
  <c r="D142" i="7"/>
  <c r="D133" i="7"/>
  <c r="D155" i="7"/>
  <c r="F155" i="7" s="1"/>
  <c r="D153" i="7"/>
  <c r="F153" i="7" s="1"/>
  <c r="D151" i="7"/>
  <c r="D138" i="7"/>
  <c r="F138" i="7" s="1"/>
  <c r="D145" i="7"/>
  <c r="F145" i="7" s="1"/>
  <c r="D56" i="7"/>
  <c r="F56" i="7" s="1"/>
  <c r="F50" i="7"/>
  <c r="D38" i="7"/>
  <c r="F36" i="7"/>
  <c r="F38" i="7" s="1"/>
  <c r="F41" i="7"/>
  <c r="F47" i="7" s="1"/>
  <c r="D47" i="7"/>
  <c r="F57" i="7"/>
  <c r="D31" i="7"/>
  <c r="F31" i="7" s="1"/>
  <c r="F29" i="7"/>
  <c r="F32" i="7"/>
  <c r="E231" i="7" l="1"/>
  <c r="F232" i="7" s="1"/>
  <c r="D33" i="7"/>
  <c r="D58" i="7"/>
  <c r="F58" i="7" s="1"/>
  <c r="F133" i="7"/>
  <c r="F130" i="7"/>
  <c r="D157" i="7"/>
  <c r="F157" i="7" s="1"/>
  <c r="F151" i="7"/>
  <c r="D148" i="7"/>
  <c r="F142" i="7"/>
  <c r="F148" i="7" s="1"/>
  <c r="F137" i="7"/>
  <c r="F139" i="7" s="1"/>
  <c r="D131" i="7"/>
  <c r="F131" i="7" s="1"/>
  <c r="D139" i="7"/>
  <c r="F158" i="7"/>
  <c r="F33" i="7"/>
  <c r="F295" i="7" l="1"/>
  <c r="E285" i="7"/>
  <c r="D159" i="7"/>
  <c r="D60" i="7"/>
  <c r="F60" i="7" s="1"/>
  <c r="D132" i="7"/>
  <c r="F132" i="7" s="1"/>
  <c r="F134" i="7" s="1"/>
  <c r="F159" i="7"/>
  <c r="F161" i="7" l="1"/>
  <c r="D290" i="7"/>
  <c r="F294" i="7"/>
  <c r="F296" i="7" s="1"/>
  <c r="E106" i="7"/>
  <c r="E108" i="7" s="1"/>
  <c r="D134" i="7"/>
  <c r="D161" i="7" s="1"/>
  <c r="E290" i="7" l="1"/>
  <c r="D291" i="7"/>
  <c r="E291" i="7" s="1"/>
  <c r="F292" i="7" s="1"/>
  <c r="F297" i="7" s="1"/>
  <c r="F298" i="7" s="1"/>
  <c r="E212" i="7"/>
  <c r="E214" i="7" s="1"/>
  <c r="B302" i="7" s="1"/>
  <c r="B4" i="7" l="1"/>
  <c r="B303" i="7"/>
  <c r="B304" i="7"/>
  <c r="B3" i="7"/>
  <c r="E280" i="1"/>
  <c r="E279" i="1"/>
  <c r="E272" i="1"/>
  <c r="F273" i="1" s="1"/>
  <c r="F274" i="1" s="1"/>
  <c r="E265" i="1"/>
  <c r="F266" i="1" s="1"/>
  <c r="F267" i="1" s="1"/>
  <c r="B320" i="7" l="1"/>
  <c r="D281" i="1"/>
  <c r="E281" i="1" s="1"/>
  <c r="D282" i="1" s="1"/>
  <c r="E240" i="1"/>
  <c r="E239" i="1"/>
  <c r="E238" i="1"/>
  <c r="E237" i="1"/>
  <c r="D178" i="1"/>
  <c r="F177" i="1"/>
  <c r="F176" i="1"/>
  <c r="F175" i="1"/>
  <c r="E104" i="1"/>
  <c r="D77" i="1"/>
  <c r="F76" i="1"/>
  <c r="F75" i="1"/>
  <c r="F74" i="1"/>
  <c r="D195" i="1"/>
  <c r="F194" i="1"/>
  <c r="F193" i="1"/>
  <c r="F192" i="1"/>
  <c r="F191" i="1"/>
  <c r="D188" i="1"/>
  <c r="F188" i="1" s="1"/>
  <c r="D187" i="1"/>
  <c r="F187" i="1" s="1"/>
  <c r="D186" i="1"/>
  <c r="F186" i="1" s="1"/>
  <c r="D185" i="1"/>
  <c r="F185" i="1" s="1"/>
  <c r="D184" i="1"/>
  <c r="F184" i="1" s="1"/>
  <c r="D183" i="1"/>
  <c r="F183" i="1" s="1"/>
  <c r="D182" i="1"/>
  <c r="F182" i="1" s="1"/>
  <c r="D181" i="1"/>
  <c r="F170" i="1"/>
  <c r="F172" i="1" s="1"/>
  <c r="E116" i="1"/>
  <c r="F116" i="1" s="1"/>
  <c r="D116" i="1"/>
  <c r="C158" i="1"/>
  <c r="C160" i="1" s="1"/>
  <c r="C149" i="1"/>
  <c r="C140" i="1"/>
  <c r="C133" i="1"/>
  <c r="C135" i="1" s="1"/>
  <c r="C128" i="1"/>
  <c r="D94" i="1"/>
  <c r="F93" i="1"/>
  <c r="F92" i="1"/>
  <c r="F91" i="1"/>
  <c r="F90" i="1"/>
  <c r="D87" i="1"/>
  <c r="F87" i="1" s="1"/>
  <c r="D86" i="1"/>
  <c r="F86" i="1" s="1"/>
  <c r="D85" i="1"/>
  <c r="F85" i="1" s="1"/>
  <c r="D84" i="1"/>
  <c r="F84" i="1" s="1"/>
  <c r="D83" i="1"/>
  <c r="F83" i="1" s="1"/>
  <c r="D82" i="1"/>
  <c r="F82" i="1" s="1"/>
  <c r="D81" i="1"/>
  <c r="F81" i="1" s="1"/>
  <c r="D80" i="1"/>
  <c r="B5" i="7" l="1"/>
  <c r="B6" i="7" s="1"/>
  <c r="B7" i="7" s="1"/>
  <c r="B9" i="7" s="1"/>
  <c r="E282" i="1"/>
  <c r="F282" i="1" s="1"/>
  <c r="F283" i="1" s="1"/>
  <c r="E242" i="1"/>
  <c r="F242" i="1" s="1"/>
  <c r="C162" i="1"/>
  <c r="D172" i="1"/>
  <c r="F178" i="1"/>
  <c r="F105" i="1"/>
  <c r="F77" i="1"/>
  <c r="D189" i="1"/>
  <c r="D196" i="1" s="1"/>
  <c r="F94" i="1"/>
  <c r="F167" i="1"/>
  <c r="F181" i="1"/>
  <c r="F189" i="1" s="1"/>
  <c r="F195" i="1"/>
  <c r="D88" i="1"/>
  <c r="D95" i="1" s="1"/>
  <c r="F80" i="1"/>
  <c r="F88" i="1" s="1"/>
  <c r="F69" i="1"/>
  <c r="C39" i="1"/>
  <c r="C48" i="1"/>
  <c r="D55" i="1"/>
  <c r="F55" i="1" s="1"/>
  <c r="C57" i="1"/>
  <c r="C59" i="1" s="1"/>
  <c r="E286" i="1" l="1"/>
  <c r="F95" i="1"/>
  <c r="F196" i="1"/>
  <c r="F70" i="1"/>
  <c r="F71" i="1" s="1"/>
  <c r="D71" i="1"/>
  <c r="F26" i="1"/>
  <c r="D45" i="1"/>
  <c r="F45" i="1" s="1"/>
  <c r="D52" i="1"/>
  <c r="F52" i="1" s="1"/>
  <c r="F19" i="1"/>
  <c r="F23" i="1"/>
  <c r="F30" i="1"/>
  <c r="D53" i="1"/>
  <c r="F53" i="1" s="1"/>
  <c r="D58" i="1"/>
  <c r="F58" i="1" s="1"/>
  <c r="D56" i="1"/>
  <c r="F56" i="1" s="1"/>
  <c r="F20" i="1"/>
  <c r="F24" i="1"/>
  <c r="F42" i="1"/>
  <c r="D47" i="1"/>
  <c r="F47" i="1" s="1"/>
  <c r="F44" i="1"/>
  <c r="D54" i="1"/>
  <c r="F54" i="1" s="1"/>
  <c r="F22" i="1"/>
  <c r="F21" i="1"/>
  <c r="F25" i="1"/>
  <c r="F33" i="1"/>
  <c r="D43" i="1"/>
  <c r="F43" i="1" s="1"/>
  <c r="C32" i="1"/>
  <c r="C34" i="1" s="1"/>
  <c r="C27" i="1"/>
  <c r="D15" i="1"/>
  <c r="F295" i="1" l="1"/>
  <c r="F297" i="1" s="1"/>
  <c r="D291" i="1"/>
  <c r="F27" i="1"/>
  <c r="F48" i="1"/>
  <c r="F51" i="1"/>
  <c r="D57" i="1"/>
  <c r="D39" i="1"/>
  <c r="F38" i="1"/>
  <c r="C61" i="1"/>
  <c r="D48" i="1"/>
  <c r="F37" i="1"/>
  <c r="D27" i="1"/>
  <c r="E291" i="1" l="1"/>
  <c r="D292" i="1"/>
  <c r="E292" i="1" s="1"/>
  <c r="F293" i="1" s="1"/>
  <c r="F298" i="1" s="1"/>
  <c r="F299" i="1" s="1"/>
  <c r="B304" i="1" s="1"/>
  <c r="F31" i="1"/>
  <c r="D59" i="1"/>
  <c r="D61" i="1" s="1"/>
  <c r="E107" i="1" s="1"/>
  <c r="F57" i="1"/>
  <c r="F39" i="1"/>
  <c r="B4" i="1" l="1"/>
  <c r="F59" i="1"/>
  <c r="F32" i="1"/>
  <c r="F34" i="1" s="1"/>
  <c r="D143" i="1"/>
  <c r="F143" i="1" s="1"/>
  <c r="D152" i="1"/>
  <c r="F152" i="1" s="1"/>
  <c r="D138" i="1"/>
  <c r="D145" i="1"/>
  <c r="F145" i="1" s="1"/>
  <c r="F125" i="1"/>
  <c r="D157" i="1"/>
  <c r="F157" i="1" s="1"/>
  <c r="D134" i="1"/>
  <c r="F123" i="1"/>
  <c r="D156" i="1"/>
  <c r="F156" i="1" s="1"/>
  <c r="D146" i="1"/>
  <c r="F146" i="1" s="1"/>
  <c r="F126" i="1"/>
  <c r="D155" i="1"/>
  <c r="F155" i="1" s="1"/>
  <c r="F127" i="1"/>
  <c r="D139" i="1"/>
  <c r="F139" i="1" s="1"/>
  <c r="D154" i="1"/>
  <c r="F154" i="1" s="1"/>
  <c r="D144" i="1"/>
  <c r="F144" i="1" s="1"/>
  <c r="D148" i="1"/>
  <c r="F148" i="1" s="1"/>
  <c r="D153" i="1"/>
  <c r="F153" i="1" s="1"/>
  <c r="D147" i="1"/>
  <c r="F147" i="1" s="1"/>
  <c r="D131" i="1"/>
  <c r="F131" i="1" s="1"/>
  <c r="F120" i="1"/>
  <c r="D159" i="1"/>
  <c r="F159" i="1" s="1"/>
  <c r="E109" i="1" l="1"/>
  <c r="F121" i="1"/>
  <c r="F124" i="1"/>
  <c r="F122" i="1"/>
  <c r="F61" i="1"/>
  <c r="D140" i="1"/>
  <c r="D132" i="1"/>
  <c r="F138" i="1"/>
  <c r="F140" i="1" s="1"/>
  <c r="F149" i="1"/>
  <c r="D158" i="1"/>
  <c r="F158" i="1" s="1"/>
  <c r="F160" i="1" s="1"/>
  <c r="D149" i="1"/>
  <c r="F134" i="1"/>
  <c r="F128" i="1" l="1"/>
  <c r="F132" i="1"/>
  <c r="D133" i="1"/>
  <c r="D160" i="1"/>
  <c r="F133" i="1" l="1"/>
  <c r="F135" i="1" s="1"/>
  <c r="F162" i="1" s="1"/>
  <c r="D135" i="1"/>
  <c r="D162" i="1" s="1"/>
  <c r="E213" i="1" s="1"/>
  <c r="E215" i="1" l="1"/>
  <c r="B303" i="1" s="1"/>
  <c r="B305" i="1" l="1"/>
  <c r="B3" i="1"/>
  <c r="B321" i="1" l="1"/>
  <c r="B5" i="1" s="1"/>
  <c r="B6" i="1" s="1"/>
  <c r="B7" i="1" s="1"/>
  <c r="B9" i="1" s="1"/>
</calcChain>
</file>

<file path=xl/sharedStrings.xml><?xml version="1.0" encoding="utf-8"?>
<sst xmlns="http://schemas.openxmlformats.org/spreadsheetml/2006/main" count="1172" uniqueCount="254">
  <si>
    <r>
      <rPr>
        <b/>
        <sz val="14"/>
        <rFont val="Arial"/>
        <family val="2"/>
      </rPr>
      <t>SÍNTESE DOS CUSTOS - MENSAL</t>
    </r>
  </si>
  <si>
    <r>
      <rPr>
        <b/>
        <sz val="14"/>
        <rFont val="Arial"/>
        <family val="2"/>
      </rPr>
      <t>VALOR</t>
    </r>
  </si>
  <si>
    <r>
      <rPr>
        <sz val="14"/>
        <rFont val="Arial MT"/>
        <family val="2"/>
      </rPr>
      <t>4. BENEFÍCIOS E DESPESAS INDIRETAS</t>
    </r>
  </si>
  <si>
    <r>
      <rPr>
        <b/>
        <sz val="14"/>
        <rFont val="Arial"/>
        <family val="2"/>
      </rPr>
      <t>TOTAL DE DESPESAS</t>
    </r>
  </si>
  <si>
    <r>
      <rPr>
        <b/>
        <sz val="9"/>
        <rFont val="Arial"/>
        <family val="2"/>
      </rPr>
      <t>Discriminação</t>
    </r>
  </si>
  <si>
    <r>
      <rPr>
        <b/>
        <sz val="9"/>
        <rFont val="Arial"/>
        <family val="2"/>
      </rPr>
      <t>Unidade</t>
    </r>
  </si>
  <si>
    <r>
      <rPr>
        <b/>
        <sz val="9"/>
        <rFont val="Arial"/>
        <family val="2"/>
      </rPr>
      <t>Quantidade</t>
    </r>
  </si>
  <si>
    <r>
      <rPr>
        <b/>
        <sz val="9"/>
        <rFont val="Arial"/>
        <family val="2"/>
      </rPr>
      <t>Preço unitário</t>
    </r>
  </si>
  <si>
    <r>
      <rPr>
        <b/>
        <sz val="9"/>
        <rFont val="Arial"/>
        <family val="2"/>
      </rPr>
      <t>Subtotal</t>
    </r>
  </si>
  <si>
    <r>
      <rPr>
        <sz val="10"/>
        <rFont val="Arial MT"/>
        <family val="2"/>
      </rPr>
      <t>Salário Normal</t>
    </r>
  </si>
  <si>
    <r>
      <rPr>
        <sz val="10"/>
        <rFont val="Arial MT"/>
        <family val="2"/>
      </rPr>
      <t>mês</t>
    </r>
  </si>
  <si>
    <r>
      <rPr>
        <sz val="10"/>
        <rFont val="Arial MT"/>
        <family val="2"/>
      </rPr>
      <t>%</t>
    </r>
  </si>
  <si>
    <r>
      <rPr>
        <b/>
        <sz val="10"/>
        <rFont val="Arial"/>
        <family val="2"/>
      </rPr>
      <t>Total do Efetivo</t>
    </r>
  </si>
  <si>
    <r>
      <rPr>
        <b/>
        <sz val="10"/>
        <rFont val="Arial"/>
        <family val="2"/>
      </rPr>
      <t>homem</t>
    </r>
  </si>
  <si>
    <r>
      <rPr>
        <sz val="10"/>
        <rFont val="Arial MT"/>
        <family val="2"/>
      </rPr>
      <t>Seguro obrigatório + licenciamento</t>
    </r>
  </si>
  <si>
    <r>
      <rPr>
        <b/>
        <sz val="9"/>
        <rFont val="Arial"/>
        <family val="2"/>
      </rPr>
      <t>quantidade</t>
    </r>
  </si>
  <si>
    <r>
      <rPr>
        <sz val="10"/>
        <rFont val="Arial MT"/>
        <family val="2"/>
      </rPr>
      <t>Unidade/mês</t>
    </r>
  </si>
  <si>
    <r>
      <rPr>
        <b/>
        <sz val="10"/>
        <rFont val="Arial"/>
        <family val="2"/>
      </rPr>
      <t>Custo mensal</t>
    </r>
  </si>
  <si>
    <r>
      <rPr>
        <b/>
        <sz val="12"/>
        <rFont val="Arial"/>
        <family val="2"/>
      </rPr>
      <t>4.1. Composição do BDI - Benefícios e Despesas Indiretas</t>
    </r>
  </si>
  <si>
    <t>Discriminação</t>
  </si>
  <si>
    <t>INSS</t>
  </si>
  <si>
    <t>FGTS</t>
  </si>
  <si>
    <t xml:space="preserve">SESI ou SESC </t>
  </si>
  <si>
    <t>SENAI OU SENAC</t>
  </si>
  <si>
    <t>INCRA</t>
  </si>
  <si>
    <t>Salário Educação</t>
  </si>
  <si>
    <t>RAT</t>
  </si>
  <si>
    <t>Módulo 1 - COMPOSIÇÃO DA REMUNERAÇÃO DO MOTORISTA DE CAMINHÃO DIURNO</t>
  </si>
  <si>
    <t>Módulo 2 - ENCARGOS SOCIAIS E TRABALHISTAS</t>
  </si>
  <si>
    <t>SEBRAE</t>
  </si>
  <si>
    <t>Total do Submódulo 2.1</t>
  </si>
  <si>
    <t>Quantidade</t>
  </si>
  <si>
    <t>Unidade</t>
  </si>
  <si>
    <t>Subtotal</t>
  </si>
  <si>
    <t>Submódulo 2.2 - 13º Salário e Adicional de Férias</t>
  </si>
  <si>
    <t>13º Salário</t>
  </si>
  <si>
    <t>Adicional de Férias (terço Constitucional)</t>
  </si>
  <si>
    <t xml:space="preserve">Incidência do Submódulo 2.1 sobre o 13º e Adicional de Férias </t>
  </si>
  <si>
    <t>Total do Submódulo 2.2</t>
  </si>
  <si>
    <t>Submódulo 2.3 - Afastamento Maternidade</t>
  </si>
  <si>
    <t>Total</t>
  </si>
  <si>
    <t>Total do Submódulo 2.3</t>
  </si>
  <si>
    <t xml:space="preserve">Submódulo 2.4 - Previsão para Rescisão </t>
  </si>
  <si>
    <t>Aviso Prévio Indenizado</t>
  </si>
  <si>
    <t>Incidência do FGTS sobre o Aviso Prévio Indenizado</t>
  </si>
  <si>
    <t>Multa do FGTS do Aviso Prévio Indenizado</t>
  </si>
  <si>
    <t>Aviso Prévio Trabalhado</t>
  </si>
  <si>
    <t>Incidência do Submódulo 2.1 sobre o Aviso Prévio Indenizado</t>
  </si>
  <si>
    <t>Multa do FGTS do Aviso Prévio Trabalhado</t>
  </si>
  <si>
    <t>Total do Submódulo 2.4</t>
  </si>
  <si>
    <t>Submódulo 2.5 - Custo de Reposição do Profissional Ausente</t>
  </si>
  <si>
    <t>Total do Submódulo 2.5</t>
  </si>
  <si>
    <t>Férias</t>
  </si>
  <si>
    <t>Ausência por doença</t>
  </si>
  <si>
    <t>Licença Paternidade</t>
  </si>
  <si>
    <t>Ausências legais</t>
  </si>
  <si>
    <t>Ausência por Acidente de Trabalho</t>
  </si>
  <si>
    <t>Contingência de Faltas</t>
  </si>
  <si>
    <t>Incidencia do Submódulo 2.1 sbre o Custo de Reposição</t>
  </si>
  <si>
    <t>TOTAL DOS ENCARGOS SOCIAIS E TRABALHISTAS</t>
  </si>
  <si>
    <t>Submódulo 2.1- Encargos Previdenciários e FGTS</t>
  </si>
  <si>
    <t>Módulo 3 - VALE TRANSPORTE</t>
  </si>
  <si>
    <t>Total do Módulo 3</t>
  </si>
  <si>
    <t>%</t>
  </si>
  <si>
    <t>Desconto sobre o Aux 20% PAT - Conforme CCT</t>
  </si>
  <si>
    <t>Valor do Vale Alimentação</t>
  </si>
  <si>
    <t>Módulo 4 - VALE ALIMENTAÇÃO</t>
  </si>
  <si>
    <t>vale</t>
  </si>
  <si>
    <t>Total do Módulo 4</t>
  </si>
  <si>
    <t>Quantidade  Ano</t>
  </si>
  <si>
    <t>ADMISSÃO E PERIÓDICO (06 MESES)</t>
  </si>
  <si>
    <t>AG. HBS</t>
  </si>
  <si>
    <t>ANTI HBS</t>
  </si>
  <si>
    <t>ANTI HCV</t>
  </si>
  <si>
    <t>AUDIOMETRIA</t>
  </si>
  <si>
    <t>ELETROCARDIOGRAMA</t>
  </si>
  <si>
    <t>GAMA GT</t>
  </si>
  <si>
    <t>GLICOSE</t>
  </si>
  <si>
    <t>TESTE DE VISÃO</t>
  </si>
  <si>
    <t>DEMISSIONAL</t>
  </si>
  <si>
    <t>-</t>
  </si>
  <si>
    <t>Total do Módulo 5</t>
  </si>
  <si>
    <t>Preço unitário</t>
  </si>
  <si>
    <t>Calça</t>
  </si>
  <si>
    <t>Camiseta manga longa</t>
  </si>
  <si>
    <t>Calçado de Segurança</t>
  </si>
  <si>
    <t>Capa de chuva amarela</t>
  </si>
  <si>
    <t>Colete refletivo</t>
  </si>
  <si>
    <t>Protetor solar FPS 30</t>
  </si>
  <si>
    <t>Durabilidade (meses)</t>
  </si>
  <si>
    <t>Total do Módulo 6</t>
  </si>
  <si>
    <t>Módulo 1 - COMPOSIÇÃO DA REMUNERAÇÃO DO COLETOR DIURNO</t>
  </si>
  <si>
    <t>Boné com protetor de pescoço - sarja</t>
  </si>
  <si>
    <t>Luva de proteção</t>
  </si>
  <si>
    <t>Óculos de proteção</t>
  </si>
  <si>
    <t>Par</t>
  </si>
  <si>
    <t>Frasco de 120g</t>
  </si>
  <si>
    <t>Jaqueta com reflexivo (NBR 15 292)</t>
  </si>
  <si>
    <t>Botina de segurança com bico pvc</t>
  </si>
  <si>
    <t>Adicional de Insalubridade (R$ 1.1212,00 x 40% = R$ 484,80)</t>
  </si>
  <si>
    <t>3. EQUIPAMENTOS E DESPESAS GERAIS</t>
  </si>
  <si>
    <t>Módulo 5 - OUTROS BENEFICÍOS</t>
  </si>
  <si>
    <t>Auxílio Saúde</t>
  </si>
  <si>
    <t>Formação Profissional</t>
  </si>
  <si>
    <t>Benefício Social Familiar</t>
  </si>
  <si>
    <t>R$</t>
  </si>
  <si>
    <t>Módulo 6 - EXAMES ADMISSIONAIS, PERIODICOS E DEMISSIONAIS</t>
  </si>
  <si>
    <t>Módulo 7 - UNIFORMES E EPÍ'S PARA MOTORISTA</t>
  </si>
  <si>
    <t>Total do Módulo 7</t>
  </si>
  <si>
    <t>Total do Efetivo</t>
  </si>
  <si>
    <t>Homem</t>
  </si>
  <si>
    <t>Custo mensal</t>
  </si>
  <si>
    <t>Módulo 7 - UNIFORMES E EPÍ'S PARA COLETOR DIURNO</t>
  </si>
  <si>
    <t>ESTIMATIVA TOTAL DE CUSTO MENSAL</t>
  </si>
  <si>
    <t>Salário Normal</t>
  </si>
  <si>
    <t>mês</t>
  </si>
  <si>
    <t>homem</t>
  </si>
  <si>
    <t>Remuneração mensal de capital</t>
  </si>
  <si>
    <t xml:space="preserve">1. MÃO DE OBRA DE MOTORISTAS DIURNOS </t>
  </si>
  <si>
    <t>2. MÃO DE OBRA DE COLETORES DIURNOS</t>
  </si>
  <si>
    <t>Valor Total</t>
  </si>
  <si>
    <t>Custo Total Mensal do Efetivo referente ao Módulo 7</t>
  </si>
  <si>
    <t>Total Mensal</t>
  </si>
  <si>
    <t>Custo Total Mensal</t>
  </si>
  <si>
    <t>Módulo 1 - CUSTO DE AQUISIÇÃO E DEPRECIAÇÃO</t>
  </si>
  <si>
    <t>Módulo 2 - REMUNERAÇÃO DO CAPITAL INVESTIDO</t>
  </si>
  <si>
    <t>Seguro contra terceiros</t>
  </si>
  <si>
    <t>Rastreador e monitoramento (instalação)</t>
  </si>
  <si>
    <t>Rastreador e Monitoramento (mensalidade)</t>
  </si>
  <si>
    <t>Km</t>
  </si>
  <si>
    <t>Km/l</t>
  </si>
  <si>
    <t>Custo mensal com graxa</t>
  </si>
  <si>
    <t>Custo de manutenção do caminhão</t>
  </si>
  <si>
    <t>R$/Km rodado</t>
  </si>
  <si>
    <t xml:space="preserve">Custo do jogo de pneus 275/80 R 22,5 </t>
  </si>
  <si>
    <t>Módulo 7 -  PNEUS DOS CAMINHÕES</t>
  </si>
  <si>
    <t>Módulo 5 - LAVAGEM VEICULAR DOS CAMINHÕES</t>
  </si>
  <si>
    <t>Custo recapagem</t>
  </si>
  <si>
    <t>Custo jg. Completo + recapagem / Km rodado</t>
  </si>
  <si>
    <t>Jogo</t>
  </si>
  <si>
    <t>Km/Jogo</t>
  </si>
  <si>
    <t>Despesas administrativas/operacionais - custos indiretos</t>
  </si>
  <si>
    <t>Administração Central</t>
  </si>
  <si>
    <t>Seguros/Riscos/Garantias</t>
  </si>
  <si>
    <t>Lucro</t>
  </si>
  <si>
    <t>Despesas Financeiras</t>
  </si>
  <si>
    <t>Fórmula para o cálculo do BDI:</t>
  </si>
  <si>
    <t>{[(1+AC+SRG) x (1+L) x (1+DF)] / (1-T)} -1</t>
  </si>
  <si>
    <t>4. COMPOSIÇÃO DOS CUSTOS</t>
  </si>
  <si>
    <t xml:space="preserve">Módulo 1 - DEMAIS INCIDÊNCIAS </t>
  </si>
  <si>
    <t>Descrição</t>
  </si>
  <si>
    <t>VALOR POR KM</t>
  </si>
  <si>
    <t>QUANTIDADE ESTIMADO MENSAL (KM)</t>
  </si>
  <si>
    <t>Custo de aquisição do baú</t>
  </si>
  <si>
    <t>Custo de aquisição do compactador</t>
  </si>
  <si>
    <t xml:space="preserve">Caminhão chassi de 2 eixos (toco/4x2)  </t>
  </si>
  <si>
    <t>Depreciação do Caminhão 2 eixos (toco/4x2) - 60 meses</t>
  </si>
  <si>
    <t xml:space="preserve">Custo mensal </t>
  </si>
  <si>
    <t>Lavagem veicular</t>
  </si>
  <si>
    <t>Módulo 4.1 - Caminhão Compactador (coleta domiciliar)</t>
  </si>
  <si>
    <t>Custo de óleo diesel / km rodado do caminhão baú</t>
  </si>
  <si>
    <r>
      <t>Custo mensal</t>
    </r>
    <r>
      <rPr>
        <sz val="10"/>
        <rFont val="Arial MT"/>
      </rPr>
      <t xml:space="preserve"> com óleo diesel do caminhão </t>
    </r>
    <r>
      <rPr>
        <sz val="10"/>
        <rFont val="Arial MT"/>
        <family val="2"/>
      </rPr>
      <t>baú</t>
    </r>
  </si>
  <si>
    <t>Custo de óleo diesel / km rodado do caminhão compactador</t>
  </si>
  <si>
    <r>
      <t>Custo mensal</t>
    </r>
    <r>
      <rPr>
        <sz val="10"/>
        <rFont val="Arial MT"/>
      </rPr>
      <t xml:space="preserve"> com óleo diesel do caminhão compactador</t>
    </r>
  </si>
  <si>
    <t>Custo por Km com óleo motor / Km total 12 meses</t>
  </si>
  <si>
    <t>Módulo 5.1 - Caminhão Compactador (coleta domiciliar)</t>
  </si>
  <si>
    <t>Módulo 6.1 - Caminhão Compactador (coleta domiciliar)</t>
  </si>
  <si>
    <t>Módulo 7.1 - Caminhão Compactador (coleta domiciliar)</t>
  </si>
  <si>
    <t xml:space="preserve">Custo por Km/Mês com óleo motor </t>
  </si>
  <si>
    <t>Custo Total Mensal Módulo 4.1</t>
  </si>
  <si>
    <t>Custo Total do Módulo 4</t>
  </si>
  <si>
    <t xml:space="preserve">Custo do jogo de pneus 275/75 R 17,5 </t>
  </si>
  <si>
    <t>ESTIMATIVA TOTAL DE CUSTO MENSAL DO CAMINHÃO BAÚ</t>
  </si>
  <si>
    <t xml:space="preserve">Custo do veículo compactador de 2 eixos </t>
  </si>
  <si>
    <t>Caminhão Toco Compactador c/ cap. Acima de 15m³ c/ GPS</t>
  </si>
  <si>
    <t xml:space="preserve">Depreciação - remuneração do capital </t>
  </si>
  <si>
    <t xml:space="preserve">Base de Cálculo de Lucratividade </t>
  </si>
  <si>
    <t>DEMAIS INCIDÊNCIAS</t>
  </si>
  <si>
    <t xml:space="preserve">5. RESUMO DOS CUSTOS OPERACIONAIS </t>
  </si>
  <si>
    <t>DESCRIÇÃO</t>
  </si>
  <si>
    <t>R$/Mês</t>
  </si>
  <si>
    <t xml:space="preserve">CUSTO MENSAL TOTAL </t>
  </si>
  <si>
    <t>5.1 BENEFÍCIOS E DESPESAS INDIRETAS</t>
  </si>
  <si>
    <t>EMPRESA OPTANTE DO SIMPLES NACIONAL</t>
  </si>
  <si>
    <t>T - ISS</t>
  </si>
  <si>
    <t xml:space="preserve">T- PIS/COFINS </t>
  </si>
  <si>
    <t>T - IRPJ</t>
  </si>
  <si>
    <t>T - CSLL</t>
  </si>
  <si>
    <t>T - CPP</t>
  </si>
  <si>
    <t xml:space="preserve">ESTIMATIVA TOTAL DE CUSTO MENSAL DO CAMINHÃO TOCO COMPACTADOR </t>
  </si>
  <si>
    <t>ESTIMATIVA MENSAL DE CUSTO POR MOTORISTA</t>
  </si>
  <si>
    <t>QUANTIDADE DE MOTORISTAS</t>
  </si>
  <si>
    <t>ESTIMATIVA MENSAL DE CUSTO POR COLETOR</t>
  </si>
  <si>
    <t>QUANTIDADE DE COLETORES</t>
  </si>
  <si>
    <t>Afastamento Maternidade/Paternidade</t>
  </si>
  <si>
    <t>Incidência do Submódulo 2.1 sobre o Afastamento Maternidade/Paternidade</t>
  </si>
  <si>
    <t>Submódulo 2.3 - Afastamento Maternidade/Paternidade</t>
  </si>
  <si>
    <t>Afastmento Maternidade/Paternidade</t>
  </si>
  <si>
    <t>Adicional de Insalubridade (R$ 1.212,00 x 40% = R$ 484,80)</t>
  </si>
  <si>
    <t>Vale Transporte (Menos 6% do Salário Base) 4,75*44 = R$ 209,00 - R$ 108,01</t>
  </si>
  <si>
    <r>
      <rPr>
        <sz val="10"/>
        <rFont val="Arial MT"/>
        <family val="2"/>
      </rPr>
      <t>Salário Normal</t>
    </r>
    <r>
      <rPr>
        <sz val="10"/>
        <rFont val="Arial MT"/>
      </rPr>
      <t>/Base</t>
    </r>
  </si>
  <si>
    <t>Vale Transporte (Menos 6% so Salário Base) 4,75*44 = R$ 209,00 - R$ 83,70</t>
  </si>
  <si>
    <t>Total do Módulo 6 (DIVIDO POR 12 MESES)</t>
  </si>
  <si>
    <t>Total do Módulo 6 (DIVIDIDO POR 12 MESES)</t>
  </si>
  <si>
    <t>Caminhão de no mínimo 2 eixos (toco), coletor e compactador com capacidade de, no mínimo, 15m³ (quinze metros cúbicos) de volume de carga, com no máximo 07 (sete) anos de uso (Especificar: descrever o ano, modelo, capacidade do veículo a ser utilizado)</t>
  </si>
  <si>
    <t>Depreciação Mensal Veículo Baú</t>
  </si>
  <si>
    <t>Módulo 3 - IMPOSTOS E SEGUROS DO CAMINHÃO</t>
  </si>
  <si>
    <t xml:space="preserve">Custo do veículo baú de 2 eixos </t>
  </si>
  <si>
    <t>IPVA do caminhão</t>
  </si>
  <si>
    <t>Módulo 4 - CONSUMO DO CAMINHÃO</t>
  </si>
  <si>
    <t>Módulo 4.1 - Caminhão Baú (coleta seletiva)</t>
  </si>
  <si>
    <t>Módulo 5.1 - Caminhão Baú (coleta seletiva)</t>
  </si>
  <si>
    <t>Módulo 6.1 - Caminhão Baú (coleta seletiva)</t>
  </si>
  <si>
    <t>Módulo 7.1 - Caminhão Baú (coleta seletiva)</t>
  </si>
  <si>
    <t>l/1.000 km</t>
  </si>
  <si>
    <t>Custo mensal com óleo hidráulico e transmissão</t>
  </si>
  <si>
    <t>Módulo 6 - MANUTENÇÃO DO CAMINHÃO</t>
  </si>
  <si>
    <t>Custo de manutenção do caminhão Baú</t>
  </si>
  <si>
    <t>Total Despesas com o caminhão</t>
  </si>
  <si>
    <t xml:space="preserve">(-)Depreciação - remuneração do capital </t>
  </si>
  <si>
    <t>VALOR TOTAL CUSTO DOS CAMINHÃO COLETOR BAÚ</t>
  </si>
  <si>
    <r>
      <rPr>
        <b/>
        <u/>
        <sz val="16"/>
        <rFont val="Arial"/>
        <family val="2"/>
      </rPr>
      <t xml:space="preserve">COLETA DE RESÍDUOS SÓLIDOS RECICLÁVEIS NO MUNICÍPIO DE BOCAIÚVA DO SUL
</t>
    </r>
    <r>
      <rPr>
        <u/>
        <sz val="14"/>
        <rFont val="Arial MT"/>
        <family val="2"/>
      </rPr>
      <t>PLANILHA DE COMPOSIÇÃO DE CUSTOS</t>
    </r>
  </si>
  <si>
    <t>3. EQUIPAMENTOS E DESPESAS GERAIS</t>
  </si>
  <si>
    <r>
      <t>1. MÃO DE OBRA</t>
    </r>
    <r>
      <rPr>
        <sz val="14"/>
        <rFont val="Arial MT"/>
      </rPr>
      <t xml:space="preserve"> 1 MOTORISTA+                                               2. MÃO DE OBRA 2(DOIS) COLETORES</t>
    </r>
  </si>
  <si>
    <t>EMPRESA NORMAL</t>
  </si>
  <si>
    <t>O cálculo do BDI é realizado levando em conta os itens acima, aplicados na
fórmula, esta metodologia é a adotada pelo TCE. (Empresas Optante do Simples Nacional tem que considerar o valor do faturamento dos 12 últimos meses)</t>
  </si>
  <si>
    <t>Depreciação do Compactador - 60 meses</t>
  </si>
  <si>
    <t>Depreciação Mensal Veículo Coletor</t>
  </si>
  <si>
    <t>Módulo 5 - LAVAGEM VEICULAR DO CAMINHÃO</t>
  </si>
  <si>
    <t>Módulo 7 -  PNEUS DO CAMINHÃO</t>
  </si>
  <si>
    <t>VALOR TOTAL CUSTO DO CAMINHÃO TOCO COMPACTADOR</t>
  </si>
  <si>
    <t xml:space="preserve">Resultado do cálculo do BDI:    61,39%                                                                                                                                    </t>
  </si>
  <si>
    <t xml:space="preserve">Resultado do cálculo do BDI:    61,39%                                                                                                                                   </t>
  </si>
  <si>
    <r>
      <t>1. MÃO DE OBRA</t>
    </r>
    <r>
      <rPr>
        <sz val="14"/>
        <rFont val="Arial MT"/>
      </rPr>
      <t xml:space="preserve"> 1 MOTORISTA+                                                                2. MÃO DE OBRA 3(TRÊS) COLETORES</t>
    </r>
  </si>
  <si>
    <r>
      <rPr>
        <b/>
        <u/>
        <sz val="16"/>
        <rFont val="Arial"/>
        <family val="2"/>
      </rPr>
      <t xml:space="preserve">COLETA DE RESÍDUOS SÓLIDOS DOMICILIARES NO MUNICÍPIO DE BOCAIÚVA DO SUL
</t>
    </r>
    <r>
      <rPr>
        <u/>
        <sz val="14"/>
        <rFont val="Arial MT"/>
        <family val="2"/>
      </rPr>
      <t>PLANILHA DE COMPOSIÇÃO DE CUSTOS</t>
    </r>
  </si>
  <si>
    <t>1. MÃO DE OBRA DE MOTORISTA DIURNO</t>
  </si>
  <si>
    <t>Salário Normal/Base</t>
  </si>
  <si>
    <t>Mão de Obra Direta (1 Motorista + 3 Coletores)</t>
  </si>
  <si>
    <t>Caminhão de no mínimo 2 eixos (Toco), coletor e compactador, com capacidade mínima acima de 15m³ (quinze metros cúbicos) de volume de carga, com no máximo 7 (sete) anos de uso.</t>
  </si>
  <si>
    <t>Custo de óleo motor / 1.000 Km rodados</t>
  </si>
  <si>
    <t>Custo com óleo hidráulico e transmissão /  1.000 Km rodados</t>
  </si>
  <si>
    <t>Custo de graxa /  1000 Km rodados</t>
  </si>
  <si>
    <t>Caminhão de no mínimo 3x4 (três quartos), com 2 (dois) eixos, com carroceria fechada (baú) de carga traseira, com capacidade mínima de 27m³ (vinte e sete metros cúbicos) de volume de carga e potência acima de 150cv (cento e cinquenta cavalos), com no máximo 07 (sete) anos de uso  (Especificar: descrever o ano, modelo, capacidade do veículo a ser utilizado)</t>
  </si>
  <si>
    <t>Caminhão de no mínimo 3x4 (três quartos), com 2 (dois) eixos, com carroceria fechada (baú) de carga traseira, com capacidade mínima de 27m³ (vinte e sete metros cúbicos) de volume de carga e potência acima de 150cv (cento e cinquenta cavalos), com no máximo 07 (sete) anos de uso.</t>
  </si>
  <si>
    <t>Caminhão Baú, 2 eixos, c/ cap. Acima de 27m³ c/GPS</t>
  </si>
  <si>
    <t>Mão de Obra Direta (1 Motorista + 2 Coletores)</t>
  </si>
  <si>
    <t xml:space="preserve">Caminhão chassi de 2 eixos (toco/3x4)  </t>
  </si>
  <si>
    <t>Depreciação do chassi de 2 eixos (toco/3x4) - 60 meses</t>
  </si>
  <si>
    <t>Depreciação do Baú - 60 meses</t>
  </si>
  <si>
    <t>Custo de troca do óleo motor e filtro /1.000 Km rodados</t>
  </si>
  <si>
    <t>Custo com óleo hidráulico e transmissão /1.000 Km rodados</t>
  </si>
  <si>
    <t>Custo de graxa /1000 Km rodados</t>
  </si>
  <si>
    <r>
      <t>VALOR MÁXIMO GLOBAL</t>
    </r>
    <r>
      <rPr>
        <b/>
        <sz val="14"/>
        <rFont val="Arial"/>
      </rPr>
      <t xml:space="preserve"> ITEM Nº 01</t>
    </r>
  </si>
  <si>
    <r>
      <t>VALOR MÁXIMO GLOBAL</t>
    </r>
    <r>
      <rPr>
        <b/>
        <sz val="14"/>
        <rFont val="Arial"/>
      </rPr>
      <t xml:space="preserve"> ITEM Nº 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</si>
</sst>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* #,##0.0_-;\-* #,##0.0_-;_-* &quot;-&quot;??_-;_-@_-"/>
    <numFmt numFmtId="166" formatCode="_-* #,##0_-;\-* #,##0_-;_-* &quot;-&quot;??_-;_-@_-"/>
    <numFmt numFmtId="167" formatCode="0.0"/>
    <numFmt numFmtId="168" formatCode="_(* #,##0.000_);_(* \(#,##0.000\);_(* &quot;-&quot;??_);_(@_)"/>
    <numFmt numFmtId="169" formatCode="&quot;R$&quot;\ #,##0.00"/>
  </numFmts>
  <fonts count="41">
    <font>
      <sz val="10"/>
      <color rgb="FF000000"/>
      <name val="Times New Roman"/>
      <charset val="204"/>
    </font>
    <font>
      <b/>
      <sz val="14"/>
      <name val="Arial"/>
    </font>
    <font>
      <sz val="14"/>
      <name val="Arial MT"/>
    </font>
    <font>
      <b/>
      <sz val="12"/>
      <name val="Arial"/>
    </font>
    <font>
      <b/>
      <sz val="9"/>
      <name val="Arial"/>
    </font>
    <font>
      <sz val="10"/>
      <name val="Arial MT"/>
    </font>
    <font>
      <sz val="10"/>
      <color rgb="FF000000"/>
      <name val="Arial MT"/>
      <family val="2"/>
    </font>
    <font>
      <b/>
      <sz val="10"/>
      <name val="Arial"/>
    </font>
    <font>
      <b/>
      <sz val="10"/>
      <color rgb="FF000000"/>
      <name val="Arial"/>
      <family val="2"/>
    </font>
    <font>
      <b/>
      <u/>
      <sz val="16"/>
      <name val="Arial"/>
      <family val="2"/>
    </font>
    <font>
      <u/>
      <sz val="14"/>
      <name val="Arial MT"/>
      <family val="2"/>
    </font>
    <font>
      <b/>
      <sz val="14"/>
      <name val="Arial"/>
      <family val="2"/>
    </font>
    <font>
      <sz val="14"/>
      <name val="Arial MT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 MT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0"/>
      <name val="Arial MT"/>
    </font>
    <font>
      <u/>
      <sz val="10"/>
      <name val="Times New Roman"/>
      <family val="2"/>
    </font>
    <font>
      <sz val="10"/>
      <color rgb="FF000000"/>
      <name val="Arial"/>
      <family val="2"/>
    </font>
    <font>
      <b/>
      <sz val="10"/>
      <color rgb="FF000000"/>
      <name val="Arial MT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charset val="204"/>
    </font>
    <font>
      <b/>
      <sz val="11"/>
      <color rgb="FF000000"/>
      <name val="Arial"/>
      <family val="2"/>
    </font>
    <font>
      <sz val="12"/>
      <color rgb="FF000000"/>
      <name val="Times New Roman"/>
      <family val="1"/>
    </font>
    <font>
      <sz val="11"/>
      <color rgb="FF006100"/>
      <name val="Calibri"/>
      <family val="2"/>
      <scheme val="minor"/>
    </font>
    <font>
      <b/>
      <u/>
      <sz val="14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10"/>
      <name val="Arial "/>
    </font>
    <font>
      <sz val="14"/>
      <color rgb="FF000000"/>
      <name val="Times New Roman"/>
      <family val="1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 MT"/>
      <family val="2"/>
    </font>
    <font>
      <b/>
      <sz val="14"/>
      <name val="Arial MT"/>
    </font>
  </fonts>
  <fills count="13">
    <fill>
      <patternFill patternType="none"/>
    </fill>
    <fill>
      <patternFill patternType="gray125"/>
    </fill>
    <fill>
      <patternFill patternType="solid">
        <fgColor rgb="FFD6E3BD"/>
      </patternFill>
    </fill>
    <fill>
      <patternFill patternType="solid">
        <fgColor rgb="FFFBD5B4"/>
      </patternFill>
    </fill>
    <fill>
      <patternFill patternType="solid">
        <fgColor rgb="FFFFCC00"/>
      </patternFill>
    </fill>
    <fill>
      <patternFill patternType="solid">
        <fgColor rgb="FFC2D59A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5" fillId="0" borderId="0" applyFont="0" applyFill="0" applyBorder="0" applyAlignment="0" applyProtection="0"/>
    <xf numFmtId="0" fontId="28" fillId="6" borderId="0" applyNumberFormat="0" applyBorder="0" applyAlignment="0" applyProtection="0"/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513">
    <xf numFmtId="0" fontId="0" fillId="0" borderId="0" xfId="0" applyFill="1" applyBorder="1" applyAlignment="1">
      <alignment horizontal="left" vertical="top"/>
    </xf>
    <xf numFmtId="0" fontId="1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top" wrapText="1"/>
    </xf>
    <xf numFmtId="1" fontId="6" fillId="0" borderId="5" xfId="0" applyNumberFormat="1" applyFont="1" applyFill="1" applyBorder="1" applyAlignment="1">
      <alignment horizontal="center" vertical="top" shrinkToFit="1"/>
    </xf>
    <xf numFmtId="4" fontId="6" fillId="0" borderId="5" xfId="0" applyNumberFormat="1" applyFont="1" applyFill="1" applyBorder="1" applyAlignment="1">
      <alignment horizontal="center" vertical="top" shrinkToFit="1"/>
    </xf>
    <xf numFmtId="4" fontId="6" fillId="0" borderId="5" xfId="0" applyNumberFormat="1" applyFont="1" applyFill="1" applyBorder="1" applyAlignment="1">
      <alignment horizontal="right" vertical="top" indent="2" shrinkToFit="1"/>
    </xf>
    <xf numFmtId="0" fontId="7" fillId="0" borderId="5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center" vertical="top" wrapText="1"/>
    </xf>
    <xf numFmtId="4" fontId="8" fillId="0" borderId="5" xfId="0" applyNumberFormat="1" applyFont="1" applyFill="1" applyBorder="1" applyAlignment="1">
      <alignment horizontal="center" vertical="top" shrinkToFit="1"/>
    </xf>
    <xf numFmtId="9" fontId="6" fillId="0" borderId="5" xfId="0" applyNumberFormat="1" applyFont="1" applyFill="1" applyBorder="1" applyAlignment="1">
      <alignment horizontal="center" vertical="top" shrinkToFit="1"/>
    </xf>
    <xf numFmtId="4" fontId="8" fillId="0" borderId="5" xfId="0" applyNumberFormat="1" applyFont="1" applyFill="1" applyBorder="1" applyAlignment="1">
      <alignment horizontal="right" vertical="top" indent="1" shrinkToFit="1"/>
    </xf>
    <xf numFmtId="0" fontId="18" fillId="0" borderId="5" xfId="0" applyFont="1" applyFill="1" applyBorder="1" applyAlignment="1">
      <alignment horizontal="right" vertical="top" wrapText="1"/>
    </xf>
    <xf numFmtId="0" fontId="15" fillId="0" borderId="5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7" fillId="5" borderId="15" xfId="0" applyFont="1" applyFill="1" applyBorder="1" applyAlignment="1">
      <alignment horizontal="left" vertical="top" wrapText="1"/>
    </xf>
    <xf numFmtId="0" fontId="16" fillId="5" borderId="15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vertical="top" wrapText="1"/>
    </xf>
    <xf numFmtId="2" fontId="16" fillId="0" borderId="5" xfId="0" applyNumberFormat="1" applyFont="1" applyFill="1" applyBorder="1" applyAlignment="1">
      <alignment horizontal="center" vertical="top" shrinkToFit="1"/>
    </xf>
    <xf numFmtId="0" fontId="0" fillId="0" borderId="26" xfId="0" applyFill="1" applyBorder="1" applyAlignment="1">
      <alignment horizontal="left" vertical="top" wrapText="1"/>
    </xf>
    <xf numFmtId="4" fontId="8" fillId="0" borderId="15" xfId="0" applyNumberFormat="1" applyFont="1" applyFill="1" applyBorder="1" applyAlignment="1">
      <alignment horizontal="center" vertical="top" shrinkToFit="1"/>
    </xf>
    <xf numFmtId="0" fontId="19" fillId="0" borderId="12" xfId="0" applyFont="1" applyFill="1" applyBorder="1" applyAlignment="1">
      <alignment horizontal="center" vertical="top" wrapText="1"/>
    </xf>
    <xf numFmtId="0" fontId="19" fillId="0" borderId="15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right" vertical="top" wrapText="1" indent="2"/>
    </xf>
    <xf numFmtId="0" fontId="6" fillId="0" borderId="27" xfId="0" applyNumberFormat="1" applyFont="1" applyFill="1" applyBorder="1" applyAlignment="1">
      <alignment horizontal="center"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0" fontId="21" fillId="0" borderId="15" xfId="0" applyNumberFormat="1" applyFont="1" applyFill="1" applyBorder="1" applyAlignment="1">
      <alignment horizontal="center" vertical="center" shrinkToFit="1"/>
    </xf>
    <xf numFmtId="0" fontId="21" fillId="0" borderId="15" xfId="0" applyNumberFormat="1" applyFont="1" applyFill="1" applyBorder="1" applyAlignment="1">
      <alignment horizontal="center" vertical="top" shrinkToFit="1"/>
    </xf>
    <xf numFmtId="2" fontId="21" fillId="0" borderId="15" xfId="0" applyNumberFormat="1" applyFont="1" applyFill="1" applyBorder="1" applyAlignment="1">
      <alignment horizontal="center" vertical="top" shrinkToFit="1"/>
    </xf>
    <xf numFmtId="2" fontId="21" fillId="0" borderId="15" xfId="0" applyNumberFormat="1" applyFont="1" applyFill="1" applyBorder="1" applyAlignment="1">
      <alignment horizontal="center" vertical="center" shrinkToFit="1"/>
    </xf>
    <xf numFmtId="2" fontId="6" fillId="0" borderId="27" xfId="0" applyNumberFormat="1" applyFont="1" applyFill="1" applyBorder="1" applyAlignment="1">
      <alignment horizontal="center" vertical="center" shrinkToFit="1"/>
    </xf>
    <xf numFmtId="2" fontId="6" fillId="0" borderId="15" xfId="0" applyNumberFormat="1" applyFont="1" applyFill="1" applyBorder="1" applyAlignment="1">
      <alignment horizontal="center" vertical="center" shrinkToFit="1"/>
    </xf>
    <xf numFmtId="2" fontId="24" fillId="0" borderId="15" xfId="0" applyNumberFormat="1" applyFont="1" applyFill="1" applyBorder="1" applyAlignment="1">
      <alignment horizontal="center" vertical="center" wrapText="1"/>
    </xf>
    <xf numFmtId="0" fontId="22" fillId="0" borderId="15" xfId="0" applyNumberFormat="1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center" wrapText="1"/>
    </xf>
    <xf numFmtId="2" fontId="16" fillId="0" borderId="12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 shrinkToFit="1"/>
    </xf>
    <xf numFmtId="2" fontId="8" fillId="0" borderId="15" xfId="0" applyNumberFormat="1" applyFont="1" applyFill="1" applyBorder="1" applyAlignment="1">
      <alignment horizontal="center" vertical="center" shrinkToFit="1"/>
    </xf>
    <xf numFmtId="1" fontId="8" fillId="0" borderId="15" xfId="0" applyNumberFormat="1" applyFont="1" applyFill="1" applyBorder="1" applyAlignment="1">
      <alignment horizontal="center" vertical="top" shrinkToFit="1"/>
    </xf>
    <xf numFmtId="0" fontId="16" fillId="0" borderId="15" xfId="0" applyFont="1" applyFill="1" applyBorder="1" applyAlignment="1">
      <alignment horizontal="center" vertical="top" wrapText="1"/>
    </xf>
    <xf numFmtId="2" fontId="8" fillId="0" borderId="17" xfId="0" applyNumberFormat="1" applyFont="1" applyFill="1" applyBorder="1" applyAlignment="1">
      <alignment horizontal="center" vertical="top" shrinkToFit="1"/>
    </xf>
    <xf numFmtId="0" fontId="21" fillId="0" borderId="17" xfId="0" applyNumberFormat="1" applyFont="1" applyFill="1" applyBorder="1" applyAlignment="1">
      <alignment horizontal="center" vertical="top" shrinkToFit="1"/>
    </xf>
    <xf numFmtId="4" fontId="8" fillId="0" borderId="17" xfId="0" applyNumberFormat="1" applyFont="1" applyFill="1" applyBorder="1" applyAlignment="1">
      <alignment horizontal="center" vertical="top" shrinkToFit="1"/>
    </xf>
    <xf numFmtId="0" fontId="21" fillId="0" borderId="15" xfId="0" applyFont="1" applyFill="1" applyBorder="1" applyAlignment="1">
      <alignment horizontal="center" vertical="center"/>
    </xf>
    <xf numFmtId="10" fontId="0" fillId="0" borderId="15" xfId="0" applyNumberFormat="1" applyFill="1" applyBorder="1" applyAlignment="1">
      <alignment horizontal="left" vertical="top"/>
    </xf>
    <xf numFmtId="0" fontId="21" fillId="0" borderId="15" xfId="0" applyFont="1" applyFill="1" applyBorder="1" applyAlignment="1">
      <alignment horizontal="left" vertical="center"/>
    </xf>
    <xf numFmtId="10" fontId="21" fillId="0" borderId="1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2" fontId="16" fillId="0" borderId="15" xfId="0" applyNumberFormat="1" applyFont="1" applyFill="1" applyBorder="1" applyAlignment="1">
      <alignment horizontal="center" vertical="center"/>
    </xf>
    <xf numFmtId="10" fontId="8" fillId="0" borderId="15" xfId="0" applyNumberFormat="1" applyFont="1" applyFill="1" applyBorder="1" applyAlignment="1">
      <alignment horizontal="center" vertical="center"/>
    </xf>
    <xf numFmtId="2" fontId="21" fillId="0" borderId="15" xfId="0" applyNumberFormat="1" applyFont="1" applyFill="1" applyBorder="1" applyAlignment="1">
      <alignment horizontal="center" vertical="center"/>
    </xf>
    <xf numFmtId="2" fontId="8" fillId="0" borderId="15" xfId="0" applyNumberFormat="1" applyFont="1" applyFill="1" applyBorder="1" applyAlignment="1">
      <alignment horizontal="center" vertical="center"/>
    </xf>
    <xf numFmtId="10" fontId="26" fillId="0" borderId="15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top" wrapText="1"/>
    </xf>
    <xf numFmtId="0" fontId="18" fillId="0" borderId="12" xfId="0" applyFont="1" applyFill="1" applyBorder="1" applyAlignment="1">
      <alignment horizontal="left" vertical="top" wrapText="1"/>
    </xf>
    <xf numFmtId="0" fontId="16" fillId="0" borderId="12" xfId="0" applyFont="1" applyFill="1" applyBorder="1" applyAlignment="1">
      <alignment horizontal="left" vertical="top" wrapText="1"/>
    </xf>
    <xf numFmtId="10" fontId="5" fillId="0" borderId="10" xfId="0" applyNumberFormat="1" applyFont="1" applyFill="1" applyBorder="1" applyAlignment="1">
      <alignment horizontal="center" vertical="center" wrapText="1"/>
    </xf>
    <xf numFmtId="10" fontId="5" fillId="0" borderId="13" xfId="0" applyNumberFormat="1" applyFont="1" applyFill="1" applyBorder="1" applyAlignment="1">
      <alignment horizontal="center" vertical="center" wrapText="1"/>
    </xf>
    <xf numFmtId="10" fontId="0" fillId="0" borderId="13" xfId="0" applyNumberFormat="1" applyFill="1" applyBorder="1" applyAlignment="1">
      <alignment horizontal="center" vertical="center" wrapText="1"/>
    </xf>
    <xf numFmtId="10" fontId="18" fillId="0" borderId="13" xfId="0" applyNumberFormat="1" applyFont="1" applyFill="1" applyBorder="1" applyAlignment="1">
      <alignment horizontal="center" vertical="center" wrapText="1"/>
    </xf>
    <xf numFmtId="10" fontId="7" fillId="0" borderId="13" xfId="0" applyNumberFormat="1" applyFont="1" applyFill="1" applyBorder="1" applyAlignment="1">
      <alignment horizontal="center" vertical="top" wrapText="1"/>
    </xf>
    <xf numFmtId="10" fontId="23" fillId="0" borderId="15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left" vertical="top" wrapText="1"/>
    </xf>
    <xf numFmtId="10" fontId="24" fillId="0" borderId="13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top" wrapText="1"/>
    </xf>
    <xf numFmtId="10" fontId="7" fillId="0" borderId="3" xfId="0" applyNumberFormat="1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 wrapText="1"/>
    </xf>
    <xf numFmtId="2" fontId="16" fillId="0" borderId="2" xfId="0" applyNumberFormat="1" applyFont="1" applyFill="1" applyBorder="1" applyAlignment="1">
      <alignment horizontal="center" vertical="center" wrapText="1"/>
    </xf>
    <xf numFmtId="2" fontId="8" fillId="0" borderId="17" xfId="0" applyNumberFormat="1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vertical="top" wrapText="1"/>
    </xf>
    <xf numFmtId="1" fontId="21" fillId="0" borderId="5" xfId="0" applyNumberFormat="1" applyFont="1" applyFill="1" applyBorder="1" applyAlignment="1">
      <alignment horizontal="center" vertical="top" shrinkToFit="1"/>
    </xf>
    <xf numFmtId="2" fontId="21" fillId="0" borderId="5" xfId="0" applyNumberFormat="1" applyFont="1" applyFill="1" applyBorder="1" applyAlignment="1">
      <alignment horizontal="center" vertical="top" shrinkToFit="1"/>
    </xf>
    <xf numFmtId="0" fontId="18" fillId="0" borderId="5" xfId="0" applyNumberFormat="1" applyFont="1" applyFill="1" applyBorder="1" applyAlignment="1">
      <alignment horizontal="center" vertical="center" shrinkToFit="1"/>
    </xf>
    <xf numFmtId="0" fontId="21" fillId="0" borderId="5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left" wrapText="1"/>
    </xf>
    <xf numFmtId="9" fontId="21" fillId="0" borderId="5" xfId="0" applyNumberFormat="1" applyFont="1" applyFill="1" applyBorder="1" applyAlignment="1">
      <alignment horizontal="center" vertical="top" shrinkToFit="1"/>
    </xf>
    <xf numFmtId="4" fontId="18" fillId="0" borderId="5" xfId="0" applyNumberFormat="1" applyFont="1" applyFill="1" applyBorder="1" applyAlignment="1">
      <alignment horizontal="center" vertical="top" shrinkToFit="1"/>
    </xf>
    <xf numFmtId="0" fontId="21" fillId="0" borderId="5" xfId="0" applyNumberFormat="1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center" vertical="top" wrapText="1"/>
    </xf>
    <xf numFmtId="0" fontId="18" fillId="0" borderId="15" xfId="0" applyNumberFormat="1" applyFont="1" applyFill="1" applyBorder="1" applyAlignment="1">
      <alignment horizontal="center" vertical="top" shrinkToFit="1"/>
    </xf>
    <xf numFmtId="10" fontId="21" fillId="0" borderId="15" xfId="1" applyNumberFormat="1" applyFont="1" applyFill="1" applyBorder="1" applyAlignment="1">
      <alignment horizontal="center" vertical="top" shrinkToFit="1"/>
    </xf>
    <xf numFmtId="0" fontId="8" fillId="0" borderId="14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left" vertical="top" wrapText="1"/>
    </xf>
    <xf numFmtId="1" fontId="21" fillId="0" borderId="1" xfId="0" applyNumberFormat="1" applyFont="1" applyFill="1" applyBorder="1" applyAlignment="1">
      <alignment horizontal="center" vertical="top" shrinkToFit="1"/>
    </xf>
    <xf numFmtId="2" fontId="21" fillId="0" borderId="1" xfId="0" applyNumberFormat="1" applyFont="1" applyFill="1" applyBorder="1" applyAlignment="1">
      <alignment horizontal="center" vertical="top" shrinkToFit="1"/>
    </xf>
    <xf numFmtId="0" fontId="21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shrinkToFit="1"/>
    </xf>
    <xf numFmtId="2" fontId="8" fillId="0" borderId="5" xfId="0" applyNumberFormat="1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center" vertical="center" wrapText="1"/>
    </xf>
    <xf numFmtId="1" fontId="21" fillId="0" borderId="15" xfId="0" applyNumberFormat="1" applyFont="1" applyFill="1" applyBorder="1" applyAlignment="1">
      <alignment horizontal="center" vertical="center" shrinkToFit="1"/>
    </xf>
    <xf numFmtId="0" fontId="16" fillId="0" borderId="12" xfId="0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left" vertical="center"/>
    </xf>
    <xf numFmtId="4" fontId="8" fillId="0" borderId="1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wrapText="1"/>
    </xf>
    <xf numFmtId="2" fontId="26" fillId="0" borderId="15" xfId="0" applyNumberFormat="1" applyFont="1" applyFill="1" applyBorder="1" applyAlignment="1">
      <alignment horizontal="left" vertical="center"/>
    </xf>
    <xf numFmtId="2" fontId="30" fillId="0" borderId="15" xfId="0" applyNumberFormat="1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left" vertical="center" indent="1" shrinkToFit="1"/>
    </xf>
    <xf numFmtId="0" fontId="0" fillId="0" borderId="0" xfId="0" applyFill="1" applyBorder="1" applyAlignment="1">
      <alignment horizontal="left" vertical="center"/>
    </xf>
    <xf numFmtId="4" fontId="15" fillId="0" borderId="5" xfId="0" applyNumberFormat="1" applyFont="1" applyFill="1" applyBorder="1" applyAlignment="1">
      <alignment horizontal="center" vertical="top" shrinkToFit="1"/>
    </xf>
    <xf numFmtId="0" fontId="31" fillId="0" borderId="15" xfId="0" applyFont="1" applyFill="1" applyBorder="1" applyAlignment="1">
      <alignment horizontal="center" vertical="center" wrapText="1"/>
    </xf>
    <xf numFmtId="2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horizontal="center" vertical="top" wrapText="1"/>
    </xf>
    <xf numFmtId="4" fontId="8" fillId="0" borderId="14" xfId="0" applyNumberFormat="1" applyFont="1" applyFill="1" applyBorder="1" applyAlignment="1">
      <alignment horizontal="left" vertical="top" indent="1" shrinkToFit="1"/>
    </xf>
    <xf numFmtId="2" fontId="8" fillId="0" borderId="4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2" fontId="16" fillId="0" borderId="15" xfId="0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vertical="top" wrapText="1"/>
    </xf>
    <xf numFmtId="0" fontId="8" fillId="0" borderId="29" xfId="0" applyFont="1" applyFill="1" applyBorder="1" applyAlignment="1">
      <alignment wrapText="1"/>
    </xf>
    <xf numFmtId="0" fontId="16" fillId="0" borderId="32" xfId="0" applyFont="1" applyFill="1" applyBorder="1" applyAlignment="1">
      <alignment vertical="top" wrapText="1"/>
    </xf>
    <xf numFmtId="0" fontId="26" fillId="9" borderId="15" xfId="0" applyFont="1" applyFill="1" applyBorder="1" applyAlignment="1">
      <alignment horizontal="left" vertical="center"/>
    </xf>
    <xf numFmtId="10" fontId="30" fillId="9" borderId="15" xfId="0" applyNumberFormat="1" applyFont="1" applyFill="1" applyBorder="1" applyAlignment="1">
      <alignment horizontal="center" vertical="center"/>
    </xf>
    <xf numFmtId="10" fontId="26" fillId="9" borderId="15" xfId="0" applyNumberFormat="1" applyFont="1" applyFill="1" applyBorder="1" applyAlignment="1">
      <alignment horizontal="center" vertical="center"/>
    </xf>
    <xf numFmtId="2" fontId="26" fillId="9" borderId="15" xfId="0" applyNumberFormat="1" applyFont="1" applyFill="1" applyBorder="1" applyAlignment="1">
      <alignment horizontal="center" vertical="center"/>
    </xf>
    <xf numFmtId="0" fontId="26" fillId="9" borderId="15" xfId="0" applyFont="1" applyFill="1" applyBorder="1" applyAlignment="1">
      <alignment horizontal="center" vertical="center"/>
    </xf>
    <xf numFmtId="2" fontId="26" fillId="9" borderId="15" xfId="0" applyNumberFormat="1" applyFont="1" applyFill="1" applyBorder="1" applyAlignment="1">
      <alignment horizontal="center" vertical="center" shrinkToFit="1"/>
    </xf>
    <xf numFmtId="0" fontId="21" fillId="0" borderId="1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  <xf numFmtId="4" fontId="16" fillId="0" borderId="15" xfId="0" applyNumberFormat="1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left" vertical="center"/>
    </xf>
    <xf numFmtId="4" fontId="13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5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top" shrinkToFit="1"/>
    </xf>
    <xf numFmtId="12" fontId="21" fillId="0" borderId="15" xfId="0" applyNumberFormat="1" applyFont="1" applyFill="1" applyBorder="1" applyAlignment="1">
      <alignment horizontal="center" vertical="center" shrinkToFit="1"/>
    </xf>
    <xf numFmtId="2" fontId="21" fillId="0" borderId="15" xfId="0" applyNumberFormat="1" applyFont="1" applyFill="1" applyBorder="1" applyAlignment="1">
      <alignment horizontal="center" vertical="center" wrapText="1"/>
    </xf>
    <xf numFmtId="2" fontId="21" fillId="0" borderId="27" xfId="0" applyNumberFormat="1" applyFont="1" applyFill="1" applyBorder="1" applyAlignment="1">
      <alignment horizontal="center" vertical="center" shrinkToFit="1"/>
    </xf>
    <xf numFmtId="0" fontId="21" fillId="0" borderId="27" xfId="0" applyNumberFormat="1" applyFont="1" applyFill="1" applyBorder="1" applyAlignment="1">
      <alignment horizontal="center" vertical="center" shrinkToFit="1"/>
    </xf>
    <xf numFmtId="4" fontId="21" fillId="0" borderId="5" xfId="0" applyNumberFormat="1" applyFont="1" applyFill="1" applyBorder="1" applyAlignment="1">
      <alignment horizontal="center" vertical="top" shrinkToFit="1"/>
    </xf>
    <xf numFmtId="4" fontId="21" fillId="0" borderId="5" xfId="0" applyNumberFormat="1" applyFont="1" applyFill="1" applyBorder="1" applyAlignment="1">
      <alignment horizontal="right" vertical="top" indent="2" shrinkToFit="1"/>
    </xf>
    <xf numFmtId="0" fontId="21" fillId="0" borderId="1" xfId="0" applyFont="1" applyFill="1" applyBorder="1" applyAlignment="1">
      <alignment horizontal="left" vertical="top" wrapText="1"/>
    </xf>
    <xf numFmtId="0" fontId="21" fillId="0" borderId="26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17" xfId="0" applyFont="1" applyFill="1" applyBorder="1" applyAlignment="1">
      <alignment horizontal="center" vertical="top" wrapText="1"/>
    </xf>
    <xf numFmtId="10" fontId="18" fillId="0" borderId="10" xfId="0" applyNumberFormat="1" applyFont="1" applyFill="1" applyBorder="1" applyAlignment="1">
      <alignment horizontal="center" vertical="center" wrapText="1"/>
    </xf>
    <xf numFmtId="2" fontId="21" fillId="0" borderId="27" xfId="0" applyNumberFormat="1" applyFont="1" applyFill="1" applyBorder="1" applyAlignment="1">
      <alignment horizontal="center" vertical="top" shrinkToFit="1"/>
    </xf>
    <xf numFmtId="10" fontId="21" fillId="0" borderId="13" xfId="0" applyNumberFormat="1" applyFont="1" applyFill="1" applyBorder="1" applyAlignment="1">
      <alignment horizontal="center" vertical="center" wrapText="1"/>
    </xf>
    <xf numFmtId="2" fontId="21" fillId="0" borderId="15" xfId="0" applyNumberFormat="1" applyFont="1" applyFill="1" applyBorder="1" applyAlignment="1">
      <alignment horizontal="center" wrapText="1"/>
    </xf>
    <xf numFmtId="10" fontId="21" fillId="0" borderId="15" xfId="0" applyNumberFormat="1" applyFont="1" applyFill="1" applyBorder="1" applyAlignment="1">
      <alignment horizontal="left" vertical="top"/>
    </xf>
    <xf numFmtId="10" fontId="16" fillId="0" borderId="13" xfId="0" applyNumberFormat="1" applyFont="1" applyFill="1" applyBorder="1" applyAlignment="1">
      <alignment horizontal="center" vertical="top" wrapText="1"/>
    </xf>
    <xf numFmtId="0" fontId="16" fillId="0" borderId="12" xfId="0" applyFont="1" applyFill="1" applyBorder="1" applyAlignment="1">
      <alignment horizontal="center" vertical="center" wrapText="1"/>
    </xf>
    <xf numFmtId="10" fontId="8" fillId="0" borderId="13" xfId="0" applyNumberFormat="1" applyFont="1" applyFill="1" applyBorder="1" applyAlignment="1">
      <alignment horizontal="center" vertical="center" wrapText="1"/>
    </xf>
    <xf numFmtId="10" fontId="16" fillId="0" borderId="3" xfId="0" applyNumberFormat="1" applyFont="1" applyFill="1" applyBorder="1" applyAlignment="1">
      <alignment horizontal="center" vertical="top" wrapText="1"/>
    </xf>
    <xf numFmtId="4" fontId="21" fillId="0" borderId="12" xfId="0" applyNumberFormat="1" applyFont="1" applyFill="1" applyBorder="1" applyAlignment="1">
      <alignment horizontal="center" vertical="top" shrinkToFit="1"/>
    </xf>
    <xf numFmtId="1" fontId="18" fillId="0" borderId="5" xfId="0" applyNumberFormat="1" applyFont="1" applyFill="1" applyBorder="1" applyAlignment="1">
      <alignment horizontal="center" vertical="top" shrinkToFit="1"/>
    </xf>
    <xf numFmtId="4" fontId="18" fillId="0" borderId="12" xfId="0" applyNumberFormat="1" applyFont="1" applyFill="1" applyBorder="1" applyAlignment="1">
      <alignment horizontal="center" vertical="top" shrinkToFit="1"/>
    </xf>
    <xf numFmtId="0" fontId="13" fillId="3" borderId="12" xfId="0" applyFont="1" applyFill="1" applyBorder="1" applyAlignment="1">
      <alignment horizontal="left" vertical="top" wrapText="1"/>
    </xf>
    <xf numFmtId="4" fontId="18" fillId="0" borderId="1" xfId="0" applyNumberFormat="1" applyFont="1" applyFill="1" applyBorder="1" applyAlignment="1">
      <alignment horizontal="center" vertical="top" shrinkToFit="1"/>
    </xf>
    <xf numFmtId="4" fontId="16" fillId="0" borderId="15" xfId="0" applyNumberFormat="1" applyFont="1" applyFill="1" applyBorder="1" applyAlignment="1">
      <alignment horizontal="center" vertical="top" shrinkToFit="1"/>
    </xf>
    <xf numFmtId="0" fontId="16" fillId="0" borderId="11" xfId="0" applyFont="1" applyFill="1" applyBorder="1" applyAlignment="1">
      <alignment vertical="center" wrapText="1"/>
    </xf>
    <xf numFmtId="10" fontId="18" fillId="0" borderId="5" xfId="0" applyNumberFormat="1" applyFont="1" applyFill="1" applyBorder="1" applyAlignment="1">
      <alignment horizontal="center" vertical="top" shrinkToFit="1"/>
    </xf>
    <xf numFmtId="0" fontId="16" fillId="0" borderId="27" xfId="0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center" wrapText="1"/>
    </xf>
    <xf numFmtId="10" fontId="21" fillId="0" borderId="5" xfId="0" applyNumberFormat="1" applyFont="1" applyFill="1" applyBorder="1" applyAlignment="1">
      <alignment horizontal="center" vertical="top" shrinkToFit="1"/>
    </xf>
    <xf numFmtId="4" fontId="16" fillId="0" borderId="12" xfId="0" applyNumberFormat="1" applyFont="1" applyFill="1" applyBorder="1" applyAlignment="1">
      <alignment horizontal="center" vertical="top" shrinkToFit="1"/>
    </xf>
    <xf numFmtId="0" fontId="15" fillId="0" borderId="5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shrinkToFit="1"/>
    </xf>
    <xf numFmtId="2" fontId="6" fillId="0" borderId="3" xfId="0" applyNumberFormat="1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left" vertical="top"/>
    </xf>
    <xf numFmtId="0" fontId="13" fillId="11" borderId="16" xfId="0" applyFont="1" applyFill="1" applyBorder="1" applyAlignment="1">
      <alignment horizontal="left" vertical="center" wrapText="1"/>
    </xf>
    <xf numFmtId="0" fontId="13" fillId="11" borderId="28" xfId="0" applyFont="1" applyFill="1" applyBorder="1" applyAlignment="1">
      <alignment horizontal="left" vertical="center" wrapText="1"/>
    </xf>
    <xf numFmtId="0" fontId="13" fillId="11" borderId="29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top" wrapText="1"/>
    </xf>
    <xf numFmtId="3" fontId="11" fillId="2" borderId="5" xfId="0" applyNumberFormat="1" applyFont="1" applyFill="1" applyBorder="1" applyAlignment="1">
      <alignment horizontal="center" vertical="top" shrinkToFi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6" fillId="0" borderId="27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shrinkToFit="1"/>
    </xf>
    <xf numFmtId="2" fontId="6" fillId="0" borderId="12" xfId="0" applyNumberFormat="1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top" wrapText="1"/>
    </xf>
    <xf numFmtId="3" fontId="6" fillId="0" borderId="5" xfId="0" applyNumberFormat="1" applyFont="1" applyBorder="1" applyAlignment="1">
      <alignment horizontal="center" vertical="top" shrinkToFit="1"/>
    </xf>
    <xf numFmtId="4" fontId="15" fillId="0" borderId="12" xfId="0" applyNumberFormat="1" applyFont="1" applyBorder="1" applyAlignment="1">
      <alignment horizontal="center" vertical="top" shrinkToFit="1"/>
    </xf>
    <xf numFmtId="4" fontId="8" fillId="0" borderId="15" xfId="0" applyNumberFormat="1" applyFont="1" applyBorder="1" applyAlignment="1">
      <alignment horizontal="right" vertical="top" indent="1" shrinkToFit="1"/>
    </xf>
    <xf numFmtId="0" fontId="21" fillId="0" borderId="15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2" fontId="21" fillId="0" borderId="15" xfId="0" applyNumberFormat="1" applyFont="1" applyBorder="1" applyAlignment="1">
      <alignment horizontal="center" vertical="center" wrapText="1"/>
    </xf>
    <xf numFmtId="2" fontId="21" fillId="0" borderId="16" xfId="0" applyNumberFormat="1" applyFont="1" applyBorder="1" applyAlignment="1">
      <alignment horizontal="center" vertical="center" wrapText="1"/>
    </xf>
    <xf numFmtId="3" fontId="21" fillId="0" borderId="15" xfId="0" applyNumberFormat="1" applyFont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right" vertical="top" indent="1" shrinkToFit="1"/>
    </xf>
    <xf numFmtId="0" fontId="0" fillId="0" borderId="15" xfId="0" applyBorder="1" applyAlignment="1">
      <alignment horizontal="left" vertical="top"/>
    </xf>
    <xf numFmtId="2" fontId="21" fillId="0" borderId="15" xfId="0" applyNumberFormat="1" applyFont="1" applyBorder="1" applyAlignment="1">
      <alignment horizontal="right" vertical="top" indent="1" shrinkToFit="1"/>
    </xf>
    <xf numFmtId="0" fontId="4" fillId="0" borderId="9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4" fontId="8" fillId="0" borderId="5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right" vertical="top" wrapText="1" indent="2"/>
    </xf>
    <xf numFmtId="1" fontId="6" fillId="0" borderId="5" xfId="0" applyNumberFormat="1" applyFont="1" applyBorder="1" applyAlignment="1">
      <alignment horizontal="center" vertical="top" shrinkToFit="1"/>
    </xf>
    <xf numFmtId="4" fontId="6" fillId="0" borderId="5" xfId="0" applyNumberFormat="1" applyFont="1" applyBorder="1" applyAlignment="1">
      <alignment horizontal="center" vertical="top" shrinkToFit="1"/>
    </xf>
    <xf numFmtId="4" fontId="8" fillId="0" borderId="15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shrinkToFit="1"/>
    </xf>
    <xf numFmtId="4" fontId="6" fillId="0" borderId="5" xfId="0" applyNumberFormat="1" applyFont="1" applyBorder="1" applyAlignment="1">
      <alignment horizontal="center" vertical="center" shrinkToFit="1"/>
    </xf>
    <xf numFmtId="2" fontId="21" fillId="0" borderId="1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shrinkToFit="1"/>
    </xf>
    <xf numFmtId="4" fontId="5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top" wrapText="1"/>
    </xf>
    <xf numFmtId="2" fontId="6" fillId="0" borderId="12" xfId="0" applyNumberFormat="1" applyFont="1" applyBorder="1" applyAlignment="1">
      <alignment horizontal="center" vertical="center" shrinkToFit="1"/>
    </xf>
    <xf numFmtId="4" fontId="8" fillId="0" borderId="15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 vertical="top"/>
    </xf>
    <xf numFmtId="0" fontId="0" fillId="0" borderId="15" xfId="0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shrinkToFit="1"/>
    </xf>
    <xf numFmtId="4" fontId="21" fillId="0" borderId="5" xfId="0" applyNumberFormat="1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10" fontId="21" fillId="0" borderId="1" xfId="0" applyNumberFormat="1" applyFont="1" applyBorder="1" applyAlignment="1">
      <alignment horizontal="center" vertical="center" shrinkToFit="1"/>
    </xf>
    <xf numFmtId="2" fontId="21" fillId="0" borderId="1" xfId="0" applyNumberFormat="1" applyFont="1" applyBorder="1" applyAlignment="1">
      <alignment horizontal="center" vertical="center" shrinkToFit="1"/>
    </xf>
    <xf numFmtId="4" fontId="21" fillId="0" borderId="2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top"/>
    </xf>
    <xf numFmtId="4" fontId="21" fillId="0" borderId="15" xfId="0" applyNumberFormat="1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top" wrapText="1"/>
    </xf>
    <xf numFmtId="0" fontId="37" fillId="0" borderId="15" xfId="0" applyFont="1" applyBorder="1" applyAlignment="1">
      <alignment horizontal="center" vertical="top"/>
    </xf>
    <xf numFmtId="4" fontId="37" fillId="0" borderId="15" xfId="0" applyNumberFormat="1" applyFont="1" applyBorder="1" applyAlignment="1">
      <alignment horizontal="center" vertical="top"/>
    </xf>
    <xf numFmtId="0" fontId="21" fillId="0" borderId="15" xfId="0" applyFont="1" applyBorder="1" applyAlignment="1">
      <alignment horizontal="left" vertical="top"/>
    </xf>
    <xf numFmtId="0" fontId="11" fillId="0" borderId="15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center" vertical="center" wrapText="1"/>
    </xf>
    <xf numFmtId="10" fontId="18" fillId="0" borderId="15" xfId="0" applyNumberFormat="1" applyFont="1" applyBorder="1" applyAlignment="1">
      <alignment horizontal="center" vertical="center" shrinkToFit="1"/>
    </xf>
    <xf numFmtId="10" fontId="21" fillId="0" borderId="15" xfId="0" applyNumberFormat="1" applyFont="1" applyBorder="1" applyAlignment="1">
      <alignment horizontal="center" vertical="top"/>
    </xf>
    <xf numFmtId="10" fontId="18" fillId="0" borderId="15" xfId="0" applyNumberFormat="1" applyFont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 vertical="center" shrinkToFit="1"/>
    </xf>
    <xf numFmtId="2" fontId="8" fillId="0" borderId="43" xfId="0" applyNumberFormat="1" applyFont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 vertical="top" wrapText="1"/>
    </xf>
    <xf numFmtId="2" fontId="21" fillId="0" borderId="27" xfId="0" applyNumberFormat="1" applyFont="1" applyFill="1" applyBorder="1" applyAlignment="1">
      <alignment horizontal="center" vertical="center" shrinkToFit="1"/>
    </xf>
    <xf numFmtId="0" fontId="16" fillId="0" borderId="12" xfId="0" applyFont="1" applyFill="1" applyBorder="1" applyAlignment="1">
      <alignment horizontal="left" vertical="top" wrapText="1"/>
    </xf>
    <xf numFmtId="43" fontId="6" fillId="0" borderId="27" xfId="1" applyFont="1" applyFill="1" applyBorder="1" applyAlignment="1">
      <alignment horizontal="center" vertical="top" shrinkToFit="1"/>
    </xf>
    <xf numFmtId="43" fontId="21" fillId="0" borderId="15" xfId="1" applyFont="1" applyFill="1" applyBorder="1" applyAlignment="1">
      <alignment horizontal="center" vertical="center" shrinkToFit="1"/>
    </xf>
    <xf numFmtId="43" fontId="8" fillId="0" borderId="15" xfId="1" applyFont="1" applyFill="1" applyBorder="1" applyAlignment="1">
      <alignment horizontal="center" vertical="top" shrinkToFit="1"/>
    </xf>
    <xf numFmtId="43" fontId="21" fillId="0" borderId="15" xfId="1" applyFont="1" applyFill="1" applyBorder="1" applyAlignment="1">
      <alignment horizontal="center" vertical="top" shrinkToFit="1"/>
    </xf>
    <xf numFmtId="43" fontId="8" fillId="0" borderId="15" xfId="1" applyFont="1" applyFill="1" applyBorder="1" applyAlignment="1">
      <alignment horizontal="center" vertical="center" shrinkToFit="1"/>
    </xf>
    <xf numFmtId="166" fontId="6" fillId="0" borderId="27" xfId="1" applyNumberFormat="1" applyFont="1" applyFill="1" applyBorder="1" applyAlignment="1">
      <alignment horizontal="center" vertical="center" shrinkToFit="1"/>
    </xf>
    <xf numFmtId="166" fontId="6" fillId="0" borderId="15" xfId="1" applyNumberFormat="1" applyFont="1" applyFill="1" applyBorder="1" applyAlignment="1">
      <alignment horizontal="center" vertical="center" shrinkToFit="1"/>
    </xf>
    <xf numFmtId="166" fontId="21" fillId="0" borderId="15" xfId="1" applyNumberFormat="1" applyFont="1" applyFill="1" applyBorder="1" applyAlignment="1">
      <alignment horizontal="center" vertical="center" shrinkToFit="1"/>
    </xf>
    <xf numFmtId="10" fontId="0" fillId="0" borderId="0" xfId="0" applyNumberFormat="1" applyFill="1" applyBorder="1" applyAlignment="1">
      <alignment horizontal="left" vertical="top"/>
    </xf>
    <xf numFmtId="1" fontId="26" fillId="0" borderId="15" xfId="0" applyNumberFormat="1" applyFont="1" applyFill="1" applyBorder="1" applyAlignment="1">
      <alignment horizontal="center" vertical="center"/>
    </xf>
    <xf numFmtId="43" fontId="26" fillId="0" borderId="15" xfId="1" applyFont="1" applyFill="1" applyBorder="1" applyAlignment="1">
      <alignment horizontal="center" vertical="center"/>
    </xf>
    <xf numFmtId="43" fontId="26" fillId="0" borderId="15" xfId="1" applyFont="1" applyFill="1" applyBorder="1" applyAlignment="1">
      <alignment horizontal="center" vertical="center" shrinkToFit="1"/>
    </xf>
    <xf numFmtId="43" fontId="0" fillId="0" borderId="0" xfId="0" applyNumberFormat="1" applyFill="1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167" fontId="18" fillId="0" borderId="5" xfId="0" applyNumberFormat="1" applyFont="1" applyFill="1" applyBorder="1" applyAlignment="1">
      <alignment horizontal="center" vertical="top" shrinkToFit="1"/>
    </xf>
    <xf numFmtId="43" fontId="21" fillId="0" borderId="15" xfId="1" applyFont="1" applyBorder="1" applyAlignment="1">
      <alignment horizontal="center" vertical="center" wrapText="1"/>
    </xf>
    <xf numFmtId="43" fontId="8" fillId="0" borderId="15" xfId="1" applyFont="1" applyBorder="1" applyAlignment="1">
      <alignment horizontal="right" vertical="center" indent="1" shrinkToFit="1"/>
    </xf>
    <xf numFmtId="0" fontId="18" fillId="0" borderId="15" xfId="0" applyFont="1" applyBorder="1" applyAlignment="1">
      <alignment horizontal="center" vertical="center"/>
    </xf>
    <xf numFmtId="43" fontId="21" fillId="0" borderId="15" xfId="1" applyFont="1" applyBorder="1" applyAlignment="1">
      <alignment horizontal="center" vertical="center"/>
    </xf>
    <xf numFmtId="43" fontId="6" fillId="0" borderId="2" xfId="1" applyFont="1" applyBorder="1" applyAlignment="1">
      <alignment horizontal="center" vertical="center" shrinkToFit="1"/>
    </xf>
    <xf numFmtId="43" fontId="6" fillId="0" borderId="15" xfId="1" applyFont="1" applyBorder="1" applyAlignment="1">
      <alignment horizontal="center" vertical="center" shrinkToFit="1"/>
    </xf>
    <xf numFmtId="10" fontId="0" fillId="0" borderId="0" xfId="0" applyNumberFormat="1" applyAlignment="1">
      <alignment horizontal="left" vertical="top"/>
    </xf>
    <xf numFmtId="9" fontId="0" fillId="0" borderId="0" xfId="0" applyNumberFormat="1" applyAlignment="1">
      <alignment horizontal="left" vertical="top"/>
    </xf>
    <xf numFmtId="0" fontId="12" fillId="2" borderId="5" xfId="0" applyFont="1" applyFill="1" applyBorder="1" applyAlignment="1">
      <alignment horizontal="left" vertical="top" wrapText="1"/>
    </xf>
    <xf numFmtId="10" fontId="38" fillId="12" borderId="15" xfId="3" applyNumberFormat="1" applyFont="1" applyFill="1" applyBorder="1"/>
    <xf numFmtId="165" fontId="18" fillId="0" borderId="5" xfId="1" applyNumberFormat="1" applyFont="1" applyFill="1" applyBorder="1" applyAlignment="1">
      <alignment vertical="center" shrinkToFit="1"/>
    </xf>
    <xf numFmtId="167" fontId="21" fillId="0" borderId="5" xfId="0" applyNumberFormat="1" applyFont="1" applyFill="1" applyBorder="1" applyAlignment="1">
      <alignment horizontal="center" vertical="top" shrinkToFit="1"/>
    </xf>
    <xf numFmtId="43" fontId="6" fillId="0" borderId="12" xfId="1" applyFont="1" applyBorder="1" applyAlignment="1">
      <alignment horizontal="center" vertical="center" shrinkToFit="1"/>
    </xf>
    <xf numFmtId="0" fontId="0" fillId="12" borderId="0" xfId="0" applyFill="1" applyBorder="1" applyAlignment="1">
      <alignment horizontal="left" vertical="top"/>
    </xf>
    <xf numFmtId="2" fontId="0" fillId="12" borderId="0" xfId="0" applyNumberFormat="1" applyFill="1" applyBorder="1" applyAlignment="1">
      <alignment horizontal="left" vertical="top"/>
    </xf>
    <xf numFmtId="43" fontId="0" fillId="12" borderId="0" xfId="0" applyNumberFormat="1" applyFill="1" applyBorder="1" applyAlignment="1">
      <alignment horizontal="left" vertical="top"/>
    </xf>
    <xf numFmtId="0" fontId="0" fillId="12" borderId="0" xfId="0" applyFill="1" applyAlignment="1">
      <alignment horizontal="left" vertical="top"/>
    </xf>
    <xf numFmtId="0" fontId="0" fillId="12" borderId="15" xfId="0" applyFill="1" applyBorder="1" applyAlignment="1">
      <alignment horizontal="left" vertical="center" wrapText="1"/>
    </xf>
    <xf numFmtId="0" fontId="21" fillId="12" borderId="15" xfId="0" applyFont="1" applyFill="1" applyBorder="1" applyAlignment="1">
      <alignment horizontal="center" vertical="center" wrapText="1"/>
    </xf>
    <xf numFmtId="4" fontId="8" fillId="0" borderId="15" xfId="0" applyNumberFormat="1" applyFont="1" applyBorder="1" applyAlignment="1">
      <alignment horizontal="center" vertical="center"/>
    </xf>
    <xf numFmtId="0" fontId="18" fillId="12" borderId="0" xfId="0" applyFont="1" applyFill="1" applyBorder="1" applyAlignment="1">
      <alignment vertical="center"/>
    </xf>
    <xf numFmtId="0" fontId="18" fillId="12" borderId="0" xfId="0" applyFont="1" applyFill="1" applyBorder="1" applyAlignment="1">
      <alignment horizontal="center" vertical="center"/>
    </xf>
    <xf numFmtId="4" fontId="18" fillId="12" borderId="0" xfId="0" applyNumberFormat="1" applyFont="1" applyFill="1" applyBorder="1" applyAlignment="1">
      <alignment horizontal="center" vertical="center"/>
    </xf>
    <xf numFmtId="168" fontId="18" fillId="12" borderId="0" xfId="1" applyNumberFormat="1" applyFont="1" applyFill="1" applyBorder="1" applyAlignment="1">
      <alignment horizontal="center" vertical="center"/>
    </xf>
    <xf numFmtId="43" fontId="18" fillId="12" borderId="0" xfId="1" applyFont="1" applyFill="1" applyBorder="1" applyAlignment="1">
      <alignment horizontal="center" vertical="center"/>
    </xf>
    <xf numFmtId="43" fontId="18" fillId="12" borderId="0" xfId="1" applyFont="1" applyFill="1" applyBorder="1" applyAlignment="1">
      <alignment vertical="center"/>
    </xf>
    <xf numFmtId="3" fontId="18" fillId="12" borderId="0" xfId="0" applyNumberFormat="1" applyFont="1" applyFill="1" applyBorder="1" applyAlignment="1">
      <alignment horizontal="center" vertical="center"/>
    </xf>
    <xf numFmtId="43" fontId="0" fillId="12" borderId="0" xfId="0" applyNumberFormat="1" applyFill="1" applyBorder="1"/>
    <xf numFmtId="43" fontId="16" fillId="12" borderId="0" xfId="1" applyFont="1" applyFill="1" applyBorder="1" applyAlignment="1">
      <alignment vertical="center"/>
    </xf>
    <xf numFmtId="43" fontId="16" fillId="12" borderId="0" xfId="1" applyFont="1" applyFill="1" applyBorder="1" applyAlignment="1">
      <alignment horizontal="center" vertical="center"/>
    </xf>
    <xf numFmtId="169" fontId="39" fillId="2" borderId="5" xfId="4" applyNumberFormat="1" applyFont="1" applyFill="1" applyBorder="1" applyAlignment="1">
      <alignment horizontal="center" vertical="center" wrapText="1"/>
    </xf>
    <xf numFmtId="164" fontId="39" fillId="2" borderId="5" xfId="4" applyFont="1" applyFill="1" applyBorder="1" applyAlignment="1">
      <alignment vertical="center" wrapText="1"/>
    </xf>
    <xf numFmtId="164" fontId="11" fillId="2" borderId="5" xfId="4" applyFont="1" applyFill="1" applyBorder="1" applyAlignment="1">
      <alignment vertical="center" wrapText="1"/>
    </xf>
    <xf numFmtId="3" fontId="11" fillId="2" borderId="5" xfId="4" applyNumberFormat="1" applyFont="1" applyFill="1" applyBorder="1" applyAlignment="1">
      <alignment horizontal="center" vertical="center" shrinkToFit="1"/>
    </xf>
    <xf numFmtId="164" fontId="11" fillId="2" borderId="5" xfId="0" applyNumberFormat="1" applyFont="1" applyFill="1" applyBorder="1" applyAlignment="1">
      <alignment horizontal="center" vertical="center" wrapText="1"/>
    </xf>
    <xf numFmtId="164" fontId="40" fillId="2" borderId="5" xfId="4" applyFont="1" applyFill="1" applyBorder="1" applyAlignment="1">
      <alignment horizontal="center" vertical="center" wrapText="1"/>
    </xf>
    <xf numFmtId="10" fontId="38" fillId="12" borderId="15" xfId="3" applyNumberFormat="1" applyFont="1" applyFill="1" applyBorder="1" applyAlignment="1">
      <alignment horizontal="center" vertical="center"/>
    </xf>
    <xf numFmtId="44" fontId="16" fillId="5" borderId="15" xfId="1" applyNumberFormat="1" applyFont="1" applyFill="1" applyBorder="1" applyAlignment="1">
      <alignment vertical="top" wrapText="1"/>
    </xf>
    <xf numFmtId="44" fontId="16" fillId="5" borderId="15" xfId="4" applyNumberFormat="1" applyFont="1" applyFill="1" applyBorder="1" applyAlignment="1">
      <alignment horizontal="center" vertical="center" wrapText="1"/>
    </xf>
    <xf numFmtId="169" fontId="11" fillId="2" borderId="5" xfId="0" applyNumberFormat="1" applyFont="1" applyFill="1" applyBorder="1" applyAlignment="1">
      <alignment horizontal="center" vertical="center" wrapText="1"/>
    </xf>
    <xf numFmtId="9" fontId="18" fillId="12" borderId="15" xfId="0" applyNumberFormat="1" applyFont="1" applyFill="1" applyBorder="1" applyAlignment="1">
      <alignment horizontal="center" vertical="center" wrapText="1"/>
    </xf>
    <xf numFmtId="10" fontId="18" fillId="12" borderId="15" xfId="0" applyNumberFormat="1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4" fontId="16" fillId="0" borderId="15" xfId="0" applyNumberFormat="1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36" fillId="0" borderId="15" xfId="0" applyFont="1" applyBorder="1" applyAlignment="1">
      <alignment horizontal="left" vertical="center"/>
    </xf>
    <xf numFmtId="0" fontId="21" fillId="12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top"/>
    </xf>
    <xf numFmtId="0" fontId="21" fillId="0" borderId="29" xfId="0" applyFont="1" applyBorder="1" applyAlignment="1">
      <alignment horizontal="center" vertical="top"/>
    </xf>
    <xf numFmtId="0" fontId="8" fillId="0" borderId="1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28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2" fontId="16" fillId="0" borderId="15" xfId="0" applyNumberFormat="1" applyFont="1" applyBorder="1" applyAlignment="1">
      <alignment horizontal="center" vertical="center" shrinkToFit="1"/>
    </xf>
    <xf numFmtId="0" fontId="13" fillId="10" borderId="15" xfId="2" applyFont="1" applyFill="1" applyBorder="1" applyAlignment="1">
      <alignment horizontal="left" vertical="center"/>
    </xf>
    <xf numFmtId="43" fontId="13" fillId="10" borderId="15" xfId="1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42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top"/>
    </xf>
    <xf numFmtId="0" fontId="21" fillId="0" borderId="28" xfId="0" applyFont="1" applyFill="1" applyBorder="1" applyAlignment="1">
      <alignment horizontal="center" vertical="top"/>
    </xf>
    <xf numFmtId="0" fontId="21" fillId="0" borderId="29" xfId="0" applyFont="1" applyFill="1" applyBorder="1" applyAlignment="1">
      <alignment horizontal="center" vertical="top"/>
    </xf>
    <xf numFmtId="0" fontId="13" fillId="8" borderId="9" xfId="0" applyFont="1" applyFill="1" applyBorder="1" applyAlignment="1">
      <alignment horizontal="left" vertical="top" wrapText="1"/>
    </xf>
    <xf numFmtId="0" fontId="13" fillId="8" borderId="10" xfId="0" applyFont="1" applyFill="1" applyBorder="1" applyAlignment="1">
      <alignment horizontal="left" vertical="top" wrapText="1"/>
    </xf>
    <xf numFmtId="0" fontId="13" fillId="8" borderId="11" xfId="0" applyFont="1" applyFill="1" applyBorder="1" applyAlignment="1">
      <alignment horizontal="left" vertical="top" wrapText="1"/>
    </xf>
    <xf numFmtId="0" fontId="13" fillId="8" borderId="12" xfId="0" applyFont="1" applyFill="1" applyBorder="1" applyAlignment="1">
      <alignment horizontal="left" vertical="top" wrapText="1"/>
    </xf>
    <xf numFmtId="0" fontId="13" fillId="8" borderId="13" xfId="0" applyFont="1" applyFill="1" applyBorder="1" applyAlignment="1">
      <alignment horizontal="left" vertical="top" wrapText="1"/>
    </xf>
    <xf numFmtId="0" fontId="13" fillId="8" borderId="14" xfId="0" applyFont="1" applyFill="1" applyBorder="1" applyAlignment="1">
      <alignment horizontal="left" vertical="top" wrapText="1"/>
    </xf>
    <xf numFmtId="0" fontId="16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horizontal="left" vertical="center" wrapText="1"/>
    </xf>
    <xf numFmtId="0" fontId="13" fillId="7" borderId="6" xfId="0" applyFont="1" applyFill="1" applyBorder="1" applyAlignment="1">
      <alignment horizontal="left" vertical="top" wrapText="1"/>
    </xf>
    <xf numFmtId="0" fontId="17" fillId="7" borderId="0" xfId="0" applyFont="1" applyFill="1" applyBorder="1" applyAlignment="1">
      <alignment horizontal="left" vertical="top" wrapText="1"/>
    </xf>
    <xf numFmtId="0" fontId="17" fillId="7" borderId="7" xfId="0" applyFont="1" applyFill="1" applyBorder="1" applyAlignment="1">
      <alignment horizontal="left" vertical="top" wrapText="1"/>
    </xf>
    <xf numFmtId="0" fontId="13" fillId="7" borderId="16" xfId="0" applyFont="1" applyFill="1" applyBorder="1" applyAlignment="1">
      <alignment horizontal="left" vertical="center" wrapText="1"/>
    </xf>
    <xf numFmtId="0" fontId="13" fillId="7" borderId="28" xfId="0" applyFont="1" applyFill="1" applyBorder="1" applyAlignment="1">
      <alignment horizontal="left" vertical="center" wrapText="1"/>
    </xf>
    <xf numFmtId="0" fontId="13" fillId="7" borderId="29" xfId="0" applyFont="1" applyFill="1" applyBorder="1" applyAlignment="1">
      <alignment horizontal="left" vertical="center" wrapText="1"/>
    </xf>
    <xf numFmtId="0" fontId="16" fillId="0" borderId="30" xfId="0" applyFont="1" applyFill="1" applyBorder="1" applyAlignment="1">
      <alignment horizontal="left" vertical="center" wrapText="1"/>
    </xf>
    <xf numFmtId="0" fontId="16" fillId="0" borderId="31" xfId="0" applyFont="1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left" vertical="center" wrapText="1"/>
    </xf>
    <xf numFmtId="0" fontId="13" fillId="7" borderId="33" xfId="0" applyFont="1" applyFill="1" applyBorder="1" applyAlignment="1">
      <alignment horizontal="left" vertical="center" wrapText="1"/>
    </xf>
    <xf numFmtId="0" fontId="13" fillId="7" borderId="34" xfId="0" applyFont="1" applyFill="1" applyBorder="1" applyAlignment="1">
      <alignment horizontal="left" vertical="center" wrapText="1"/>
    </xf>
    <xf numFmtId="0" fontId="13" fillId="7" borderId="35" xfId="0" applyFont="1" applyFill="1" applyBorder="1" applyAlignment="1">
      <alignment horizontal="left" vertical="center" wrapText="1"/>
    </xf>
    <xf numFmtId="0" fontId="13" fillId="7" borderId="30" xfId="0" applyFont="1" applyFill="1" applyBorder="1" applyAlignment="1">
      <alignment horizontal="left" vertical="center" wrapText="1"/>
    </xf>
    <xf numFmtId="0" fontId="13" fillId="7" borderId="31" xfId="0" applyFont="1" applyFill="1" applyBorder="1" applyAlignment="1">
      <alignment horizontal="left" vertical="center" wrapText="1"/>
    </xf>
    <xf numFmtId="0" fontId="13" fillId="7" borderId="20" xfId="0" applyFont="1" applyFill="1" applyBorder="1" applyAlignment="1">
      <alignment horizontal="left" vertical="center" wrapText="1"/>
    </xf>
    <xf numFmtId="0" fontId="13" fillId="7" borderId="36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center" vertical="top" wrapText="1"/>
    </xf>
    <xf numFmtId="0" fontId="16" fillId="0" borderId="13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 vertical="top" wrapText="1"/>
    </xf>
    <xf numFmtId="0" fontId="16" fillId="0" borderId="33" xfId="0" applyFont="1" applyFill="1" applyBorder="1" applyAlignment="1">
      <alignment horizontal="left" vertical="center" wrapText="1"/>
    </xf>
    <xf numFmtId="0" fontId="16" fillId="0" borderId="34" xfId="0" applyFont="1" applyFill="1" applyBorder="1" applyAlignment="1">
      <alignment horizontal="left" vertical="center" wrapText="1"/>
    </xf>
    <xf numFmtId="0" fontId="32" fillId="10" borderId="15" xfId="2" applyFont="1" applyFill="1" applyBorder="1" applyAlignment="1">
      <alignment horizontal="left" vertical="center"/>
    </xf>
    <xf numFmtId="0" fontId="13" fillId="7" borderId="12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3" fillId="7" borderId="14" xfId="0" applyFont="1" applyFill="1" applyBorder="1" applyAlignment="1">
      <alignment horizontal="left" vertical="top" wrapText="1"/>
    </xf>
    <xf numFmtId="2" fontId="21" fillId="0" borderId="17" xfId="0" applyNumberFormat="1" applyFont="1" applyFill="1" applyBorder="1" applyAlignment="1">
      <alignment horizontal="center" vertical="center" shrinkToFit="1"/>
    </xf>
    <xf numFmtId="2" fontId="21" fillId="0" borderId="37" xfId="0" applyNumberFormat="1" applyFont="1" applyFill="1" applyBorder="1" applyAlignment="1">
      <alignment horizontal="center" vertical="center" shrinkToFit="1"/>
    </xf>
    <xf numFmtId="0" fontId="13" fillId="8" borderId="6" xfId="0" applyFont="1" applyFill="1" applyBorder="1" applyAlignment="1">
      <alignment horizontal="left" vertical="top" wrapText="1"/>
    </xf>
    <xf numFmtId="0" fontId="17" fillId="8" borderId="0" xfId="0" applyFont="1" applyFill="1" applyBorder="1" applyAlignment="1">
      <alignment horizontal="left" vertical="top" wrapText="1"/>
    </xf>
    <xf numFmtId="0" fontId="17" fillId="8" borderId="7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center" wrapText="1"/>
    </xf>
    <xf numFmtId="0" fontId="26" fillId="10" borderId="15" xfId="0" applyFont="1" applyFill="1" applyBorder="1" applyAlignment="1">
      <alignment horizontal="left" vertical="center" wrapText="1"/>
    </xf>
    <xf numFmtId="43" fontId="26" fillId="10" borderId="15" xfId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29" fillId="0" borderId="10" xfId="0" applyFont="1" applyFill="1" applyBorder="1" applyAlignment="1">
      <alignment horizontal="left" vertical="top" wrapText="1"/>
    </xf>
    <xf numFmtId="0" fontId="29" fillId="0" borderId="11" xfId="0" applyFont="1" applyFill="1" applyBorder="1" applyAlignment="1">
      <alignment horizontal="left" vertical="top" wrapText="1"/>
    </xf>
    <xf numFmtId="0" fontId="13" fillId="7" borderId="9" xfId="0" applyFont="1" applyFill="1" applyBorder="1" applyAlignment="1">
      <alignment horizontal="left" vertical="top" wrapText="1"/>
    </xf>
    <xf numFmtId="0" fontId="17" fillId="7" borderId="10" xfId="0" applyFont="1" applyFill="1" applyBorder="1" applyAlignment="1">
      <alignment horizontal="left" vertical="top" wrapText="1"/>
    </xf>
    <xf numFmtId="0" fontId="17" fillId="7" borderId="11" xfId="0" applyFont="1" applyFill="1" applyBorder="1" applyAlignment="1">
      <alignment horizontal="left" vertical="top" wrapText="1"/>
    </xf>
    <xf numFmtId="0" fontId="26" fillId="0" borderId="16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4" fontId="32" fillId="10" borderId="15" xfId="2" applyNumberFormat="1" applyFont="1" applyFill="1" applyBorder="1" applyAlignment="1">
      <alignment horizontal="center" vertical="center"/>
    </xf>
    <xf numFmtId="0" fontId="32" fillId="10" borderId="15" xfId="2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2" fontId="26" fillId="10" borderId="15" xfId="0" applyNumberFormat="1" applyFont="1" applyFill="1" applyBorder="1" applyAlignment="1">
      <alignment horizontal="center" vertical="center" wrapText="1"/>
    </xf>
    <xf numFmtId="0" fontId="13" fillId="8" borderId="16" xfId="0" applyFont="1" applyFill="1" applyBorder="1" applyAlignment="1">
      <alignment horizontal="left" vertical="center" wrapText="1"/>
    </xf>
    <xf numFmtId="0" fontId="13" fillId="8" borderId="28" xfId="0" applyFont="1" applyFill="1" applyBorder="1" applyAlignment="1">
      <alignment horizontal="left" vertical="center" wrapText="1"/>
    </xf>
    <xf numFmtId="0" fontId="13" fillId="8" borderId="29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17" fillId="8" borderId="10" xfId="0" applyFont="1" applyFill="1" applyBorder="1" applyAlignment="1">
      <alignment horizontal="left" vertical="top" wrapText="1"/>
    </xf>
    <xf numFmtId="0" fontId="17" fillId="8" borderId="11" xfId="0" applyFont="1" applyFill="1" applyBorder="1" applyAlignment="1">
      <alignment horizontal="left" vertical="top" wrapText="1"/>
    </xf>
    <xf numFmtId="0" fontId="13" fillId="8" borderId="33" xfId="0" applyFont="1" applyFill="1" applyBorder="1" applyAlignment="1">
      <alignment horizontal="left" vertical="center" wrapText="1"/>
    </xf>
    <xf numFmtId="0" fontId="13" fillId="8" borderId="34" xfId="0" applyFont="1" applyFill="1" applyBorder="1" applyAlignment="1">
      <alignment horizontal="left" vertical="center" wrapText="1"/>
    </xf>
    <xf numFmtId="0" fontId="13" fillId="8" borderId="35" xfId="0" applyFont="1" applyFill="1" applyBorder="1" applyAlignment="1">
      <alignment horizontal="left" vertical="center" wrapText="1"/>
    </xf>
    <xf numFmtId="0" fontId="13" fillId="8" borderId="30" xfId="0" applyFont="1" applyFill="1" applyBorder="1" applyAlignment="1">
      <alignment horizontal="left" vertical="center" wrapText="1"/>
    </xf>
    <xf numFmtId="0" fontId="13" fillId="8" borderId="31" xfId="0" applyFont="1" applyFill="1" applyBorder="1" applyAlignment="1">
      <alignment horizontal="left" vertical="center" wrapText="1"/>
    </xf>
    <xf numFmtId="0" fontId="13" fillId="8" borderId="20" xfId="0" applyFont="1" applyFill="1" applyBorder="1" applyAlignment="1">
      <alignment horizontal="left" vertical="center" wrapText="1"/>
    </xf>
    <xf numFmtId="0" fontId="13" fillId="8" borderId="36" xfId="0" applyFont="1" applyFill="1" applyBorder="1" applyAlignment="1">
      <alignment horizontal="left" vertical="center" wrapText="1"/>
    </xf>
    <xf numFmtId="0" fontId="16" fillId="0" borderId="32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wrapText="1"/>
    </xf>
    <xf numFmtId="2" fontId="21" fillId="0" borderId="27" xfId="0" applyNumberFormat="1" applyFont="1" applyFill="1" applyBorder="1" applyAlignment="1">
      <alignment horizontal="center" vertical="center" shrinkToFit="1"/>
    </xf>
    <xf numFmtId="0" fontId="21" fillId="0" borderId="39" xfId="0" applyFont="1" applyFill="1" applyBorder="1" applyAlignment="1">
      <alignment horizontal="center" vertical="top"/>
    </xf>
    <xf numFmtId="0" fontId="21" fillId="0" borderId="40" xfId="0" applyFont="1" applyFill="1" applyBorder="1" applyAlignment="1">
      <alignment horizontal="center" vertical="top"/>
    </xf>
    <xf numFmtId="0" fontId="21" fillId="0" borderId="41" xfId="0" applyFont="1" applyFill="1" applyBorder="1" applyAlignment="1">
      <alignment horizontal="center" vertical="top"/>
    </xf>
    <xf numFmtId="0" fontId="18" fillId="0" borderId="18" xfId="0" applyFont="1" applyFill="1" applyBorder="1" applyAlignment="1">
      <alignment horizontal="left" vertical="center" wrapText="1"/>
    </xf>
    <xf numFmtId="0" fontId="18" fillId="0" borderId="23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 wrapText="1"/>
    </xf>
    <xf numFmtId="0" fontId="18" fillId="0" borderId="25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left" vertical="top" wrapText="1"/>
    </xf>
    <xf numFmtId="0" fontId="16" fillId="0" borderId="13" xfId="0" applyFont="1" applyFill="1" applyBorder="1" applyAlignment="1">
      <alignment horizontal="left" vertical="top" wrapText="1"/>
    </xf>
    <xf numFmtId="0" fontId="16" fillId="0" borderId="38" xfId="0" applyFont="1" applyFill="1" applyBorder="1" applyAlignment="1">
      <alignment horizontal="left" vertical="top" wrapTex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center" vertical="top" wrapText="1"/>
    </xf>
    <xf numFmtId="0" fontId="13" fillId="3" borderId="15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21" fillId="0" borderId="15" xfId="0" applyFont="1" applyFill="1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4" fontId="16" fillId="0" borderId="17" xfId="0" applyNumberFormat="1" applyFont="1" applyBorder="1" applyAlignment="1">
      <alignment horizontal="center" vertical="center" shrinkToFit="1"/>
    </xf>
    <xf numFmtId="4" fontId="16" fillId="0" borderId="27" xfId="0" applyNumberFormat="1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13" fillId="3" borderId="28" xfId="0" applyFont="1" applyFill="1" applyBorder="1" applyAlignment="1">
      <alignment horizontal="left" vertical="center" wrapText="1"/>
    </xf>
    <xf numFmtId="0" fontId="13" fillId="3" borderId="29" xfId="0" applyFont="1" applyFill="1" applyBorder="1" applyAlignment="1">
      <alignment horizontal="left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32" fillId="10" borderId="15" xfId="2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0" fillId="0" borderId="28" xfId="0" applyFill="1" applyBorder="1" applyAlignment="1">
      <alignment horizontal="center" vertical="top"/>
    </xf>
    <xf numFmtId="0" fontId="0" fillId="0" borderId="29" xfId="0" applyFill="1" applyBorder="1" applyAlignment="1">
      <alignment horizontal="center" vertical="top"/>
    </xf>
    <xf numFmtId="0" fontId="19" fillId="0" borderId="0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top"/>
    </xf>
    <xf numFmtId="0" fontId="8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5">
    <cellStyle name="Bom" xfId="2" builtinId="26"/>
    <cellStyle name="Moeda" xfId="4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8"/>
  <sheetViews>
    <sheetView tabSelected="1" zoomScale="90" zoomScaleNormal="90" zoomScaleSheetLayoutView="80" workbookViewId="0">
      <selection activeCell="A4" sqref="A4"/>
    </sheetView>
  </sheetViews>
  <sheetFormatPr defaultRowHeight="12.75"/>
  <cols>
    <col min="1" max="1" width="89.83203125" customWidth="1"/>
    <col min="2" max="2" width="28.5" customWidth="1"/>
    <col min="3" max="3" width="15.6640625" customWidth="1"/>
    <col min="4" max="4" width="16.5" customWidth="1"/>
    <col min="5" max="5" width="15.5" customWidth="1"/>
    <col min="6" max="6" width="12.83203125" customWidth="1"/>
    <col min="8" max="8" width="11" bestFit="1" customWidth="1"/>
  </cols>
  <sheetData>
    <row r="1" spans="1:6" ht="50.45" customHeight="1">
      <c r="A1" s="423" t="s">
        <v>234</v>
      </c>
      <c r="B1" s="424"/>
      <c r="C1" s="424"/>
      <c r="D1" s="424"/>
      <c r="E1" s="424"/>
      <c r="F1" s="425"/>
    </row>
    <row r="2" spans="1:6" ht="19.5" customHeight="1">
      <c r="A2" s="1" t="s">
        <v>0</v>
      </c>
      <c r="B2" s="1" t="s">
        <v>1</v>
      </c>
      <c r="C2" s="426"/>
      <c r="D2" s="427"/>
      <c r="E2" s="427"/>
      <c r="F2" s="428"/>
    </row>
    <row r="3" spans="1:6" ht="36" customHeight="1">
      <c r="A3" s="297" t="s">
        <v>233</v>
      </c>
      <c r="B3" s="324">
        <f>E109+E215</f>
        <v>15878.551709333333</v>
      </c>
      <c r="C3" s="426"/>
      <c r="D3" s="427"/>
      <c r="E3" s="427"/>
      <c r="F3" s="428"/>
    </row>
    <row r="4" spans="1:6" ht="19.5" customHeight="1">
      <c r="A4" s="297" t="s">
        <v>222</v>
      </c>
      <c r="B4" s="324">
        <f>F299</f>
        <v>20799.612388380952</v>
      </c>
      <c r="C4" s="426"/>
      <c r="D4" s="427"/>
      <c r="E4" s="427"/>
      <c r="F4" s="428"/>
    </row>
    <row r="5" spans="1:6" ht="19.5" customHeight="1">
      <c r="A5" s="2" t="s">
        <v>2</v>
      </c>
      <c r="B5" s="324">
        <f>B321</f>
        <v>35670.76450970547</v>
      </c>
      <c r="C5" s="426"/>
      <c r="D5" s="427"/>
      <c r="E5" s="427"/>
      <c r="F5" s="428"/>
    </row>
    <row r="6" spans="1:6" ht="19.5" customHeight="1">
      <c r="A6" s="3" t="s">
        <v>3</v>
      </c>
      <c r="B6" s="323">
        <f>B3+B4+B5</f>
        <v>72348.928607419744</v>
      </c>
      <c r="C6" s="426"/>
      <c r="D6" s="427"/>
      <c r="E6" s="427"/>
      <c r="F6" s="428"/>
    </row>
    <row r="7" spans="1:6" ht="19.5" customHeight="1">
      <c r="A7" s="190" t="s">
        <v>151</v>
      </c>
      <c r="B7" s="323">
        <f>B6/B8</f>
        <v>25.199905471062259</v>
      </c>
      <c r="C7" s="426"/>
      <c r="D7" s="427"/>
      <c r="E7" s="427"/>
      <c r="F7" s="428"/>
    </row>
    <row r="8" spans="1:6" ht="19.5" customHeight="1">
      <c r="A8" s="190" t="s">
        <v>152</v>
      </c>
      <c r="B8" s="191">
        <v>2871</v>
      </c>
      <c r="C8" s="426"/>
      <c r="D8" s="427"/>
      <c r="E8" s="427"/>
      <c r="F8" s="428"/>
    </row>
    <row r="9" spans="1:6" ht="19.5" customHeight="1">
      <c r="A9" s="190" t="s">
        <v>252</v>
      </c>
      <c r="B9" s="323">
        <f>B8*B7</f>
        <v>72348.928607419744</v>
      </c>
      <c r="C9" s="426"/>
      <c r="D9" s="427"/>
      <c r="E9" s="427"/>
      <c r="F9" s="428"/>
    </row>
    <row r="10" spans="1:6" ht="16.5" customHeight="1">
      <c r="A10" s="429" t="s">
        <v>118</v>
      </c>
      <c r="B10" s="430"/>
      <c r="C10" s="430"/>
      <c r="D10" s="430"/>
      <c r="E10" s="430"/>
      <c r="F10" s="431"/>
    </row>
    <row r="11" spans="1:6" ht="17.25" customHeight="1">
      <c r="A11" s="412" t="s">
        <v>27</v>
      </c>
      <c r="B11" s="413"/>
      <c r="C11" s="413"/>
      <c r="D11" s="413"/>
      <c r="E11" s="413"/>
      <c r="F11" s="414"/>
    </row>
    <row r="12" spans="1:6" ht="13.7" customHeight="1">
      <c r="A12" s="4" t="s">
        <v>4</v>
      </c>
      <c r="B12" s="4" t="s">
        <v>5</v>
      </c>
      <c r="C12" s="4" t="s">
        <v>6</v>
      </c>
      <c r="D12" s="4" t="s">
        <v>7</v>
      </c>
      <c r="E12" s="28" t="s">
        <v>33</v>
      </c>
      <c r="F12" s="40" t="s">
        <v>40</v>
      </c>
    </row>
    <row r="13" spans="1:6" ht="14.25" customHeight="1">
      <c r="A13" s="5" t="s">
        <v>9</v>
      </c>
      <c r="B13" s="6" t="s">
        <v>10</v>
      </c>
      <c r="C13" s="7">
        <v>1</v>
      </c>
      <c r="D13" s="8">
        <v>1814.56</v>
      </c>
      <c r="E13" s="9">
        <f>D13</f>
        <v>1814.56</v>
      </c>
      <c r="F13" s="21"/>
    </row>
    <row r="14" spans="1:6" ht="14.25" customHeight="1">
      <c r="A14" s="16" t="s">
        <v>198</v>
      </c>
      <c r="B14" s="6" t="s">
        <v>11</v>
      </c>
      <c r="C14" s="13">
        <v>0.4</v>
      </c>
      <c r="D14" s="8">
        <v>484.8</v>
      </c>
      <c r="E14" s="8">
        <f>D14</f>
        <v>484.8</v>
      </c>
      <c r="F14" s="24"/>
    </row>
    <row r="15" spans="1:6" ht="17.25" customHeight="1">
      <c r="A15" s="10" t="s">
        <v>12</v>
      </c>
      <c r="B15" s="11" t="s">
        <v>13</v>
      </c>
      <c r="C15" s="23">
        <v>1</v>
      </c>
      <c r="D15" s="12">
        <f>SUM(D13+D14)</f>
        <v>2299.36</v>
      </c>
      <c r="E15" s="14">
        <f>SUM(E13:E14)</f>
        <v>2299.36</v>
      </c>
      <c r="F15" s="12">
        <f>E15</f>
        <v>2299.36</v>
      </c>
    </row>
    <row r="16" spans="1:6" ht="16.5" customHeight="1">
      <c r="A16" s="412" t="s">
        <v>28</v>
      </c>
      <c r="B16" s="413"/>
      <c r="C16" s="413"/>
      <c r="D16" s="413"/>
      <c r="E16" s="413"/>
      <c r="F16" s="414"/>
    </row>
    <row r="17" spans="1:6" ht="14.25" customHeight="1">
      <c r="A17" s="380" t="s">
        <v>60</v>
      </c>
      <c r="B17" s="381"/>
      <c r="C17" s="381"/>
      <c r="D17" s="381"/>
      <c r="E17" s="381"/>
      <c r="F17" s="382"/>
    </row>
    <row r="18" spans="1:6" ht="14.25" customHeight="1">
      <c r="A18" s="26" t="s">
        <v>19</v>
      </c>
      <c r="B18" s="76" t="s">
        <v>32</v>
      </c>
      <c r="C18" s="45" t="s">
        <v>31</v>
      </c>
      <c r="D18" s="4" t="s">
        <v>7</v>
      </c>
      <c r="E18" s="27" t="s">
        <v>31</v>
      </c>
      <c r="F18" s="27" t="s">
        <v>33</v>
      </c>
    </row>
    <row r="19" spans="1:6" ht="14.25" customHeight="1">
      <c r="A19" s="62" t="s">
        <v>20</v>
      </c>
      <c r="B19" s="70" t="s">
        <v>63</v>
      </c>
      <c r="C19" s="65">
        <v>0.2</v>
      </c>
      <c r="D19" s="274">
        <f>C19*E13</f>
        <v>362.91200000000003</v>
      </c>
      <c r="E19" s="279">
        <v>1</v>
      </c>
      <c r="F19" s="275">
        <f t="shared" ref="F19:F26" si="0">PRODUCT(D19*E19)</f>
        <v>362.91200000000003</v>
      </c>
    </row>
    <row r="20" spans="1:6" ht="14.25" customHeight="1">
      <c r="A20" s="62" t="s">
        <v>21</v>
      </c>
      <c r="B20" s="70" t="s">
        <v>63</v>
      </c>
      <c r="C20" s="66">
        <v>0.08</v>
      </c>
      <c r="D20" s="274">
        <f>C20*E13</f>
        <v>145.16479999999999</v>
      </c>
      <c r="E20" s="280">
        <v>1</v>
      </c>
      <c r="F20" s="275">
        <f t="shared" si="0"/>
        <v>145.16479999999999</v>
      </c>
    </row>
    <row r="21" spans="1:6" ht="14.25" customHeight="1">
      <c r="A21" s="62" t="s">
        <v>22</v>
      </c>
      <c r="B21" s="70" t="s">
        <v>63</v>
      </c>
      <c r="C21" s="67">
        <v>1.4999999999999999E-2</v>
      </c>
      <c r="D21" s="274">
        <f>C21*E13</f>
        <v>27.218399999999999</v>
      </c>
      <c r="E21" s="280">
        <v>1</v>
      </c>
      <c r="F21" s="275">
        <f t="shared" si="0"/>
        <v>27.218399999999999</v>
      </c>
    </row>
    <row r="22" spans="1:6" ht="14.25" customHeight="1">
      <c r="A22" s="62" t="s">
        <v>23</v>
      </c>
      <c r="B22" s="70" t="s">
        <v>63</v>
      </c>
      <c r="C22" s="66">
        <v>0.01</v>
      </c>
      <c r="D22" s="274">
        <f>C22*E13</f>
        <v>18.145599999999998</v>
      </c>
      <c r="E22" s="280">
        <v>1</v>
      </c>
      <c r="F22" s="275">
        <f t="shared" si="0"/>
        <v>18.145599999999998</v>
      </c>
    </row>
    <row r="23" spans="1:6" ht="14.25" customHeight="1">
      <c r="A23" s="62" t="s">
        <v>24</v>
      </c>
      <c r="B23" s="70" t="s">
        <v>63</v>
      </c>
      <c r="C23" s="67">
        <v>2E-3</v>
      </c>
      <c r="D23" s="274">
        <f>C23*E13</f>
        <v>3.6291199999999999</v>
      </c>
      <c r="E23" s="280">
        <v>1</v>
      </c>
      <c r="F23" s="275">
        <f t="shared" si="0"/>
        <v>3.6291199999999999</v>
      </c>
    </row>
    <row r="24" spans="1:6" ht="14.25" customHeight="1">
      <c r="A24" s="63" t="s">
        <v>29</v>
      </c>
      <c r="B24" s="70" t="s">
        <v>63</v>
      </c>
      <c r="C24" s="68">
        <v>6.0000000000000001E-3</v>
      </c>
      <c r="D24" s="274">
        <f>C24*E13</f>
        <v>10.887359999999999</v>
      </c>
      <c r="E24" s="281">
        <v>1</v>
      </c>
      <c r="F24" s="275">
        <f t="shared" si="0"/>
        <v>10.887359999999999</v>
      </c>
    </row>
    <row r="25" spans="1:6" ht="14.25" customHeight="1">
      <c r="A25" s="63" t="s">
        <v>25</v>
      </c>
      <c r="B25" s="70" t="s">
        <v>63</v>
      </c>
      <c r="C25" s="68">
        <v>2.5000000000000001E-2</v>
      </c>
      <c r="D25" s="274">
        <f>C25*E13</f>
        <v>45.364000000000004</v>
      </c>
      <c r="E25" s="281">
        <v>1</v>
      </c>
      <c r="F25" s="275">
        <f t="shared" si="0"/>
        <v>45.364000000000004</v>
      </c>
    </row>
    <row r="26" spans="1:6" ht="14.25" customHeight="1">
      <c r="A26" s="63" t="s">
        <v>26</v>
      </c>
      <c r="B26" s="70" t="s">
        <v>63</v>
      </c>
      <c r="C26" s="68">
        <v>0.03</v>
      </c>
      <c r="D26" s="274">
        <f>C26*E13</f>
        <v>54.436799999999998</v>
      </c>
      <c r="E26" s="281">
        <v>1</v>
      </c>
      <c r="F26" s="275">
        <f t="shared" si="0"/>
        <v>54.436799999999998</v>
      </c>
    </row>
    <row r="27" spans="1:6" ht="14.25" customHeight="1">
      <c r="A27" s="64" t="s">
        <v>30</v>
      </c>
      <c r="B27" s="50"/>
      <c r="C27" s="69">
        <f>SUM(C19:C26)</f>
        <v>0.3680000000000001</v>
      </c>
      <c r="D27" s="276">
        <f>SUM(D19:D26)</f>
        <v>667.75807999999984</v>
      </c>
      <c r="E27" s="277"/>
      <c r="F27" s="278">
        <f>SUM(F19:F26)</f>
        <v>667.75807999999984</v>
      </c>
    </row>
    <row r="28" spans="1:6" ht="14.25" customHeight="1">
      <c r="A28" s="380" t="s">
        <v>34</v>
      </c>
      <c r="B28" s="383"/>
      <c r="C28" s="381"/>
      <c r="D28" s="381"/>
      <c r="E28" s="381"/>
      <c r="F28" s="382"/>
    </row>
    <row r="29" spans="1:6" ht="14.25" customHeight="1">
      <c r="A29" s="26" t="s">
        <v>19</v>
      </c>
      <c r="B29" s="76" t="s">
        <v>32</v>
      </c>
      <c r="C29" s="45" t="s">
        <v>31</v>
      </c>
      <c r="D29" s="4" t="s">
        <v>7</v>
      </c>
      <c r="E29" s="27" t="s">
        <v>31</v>
      </c>
      <c r="F29" s="27" t="s">
        <v>33</v>
      </c>
    </row>
    <row r="30" spans="1:6" ht="14.25" customHeight="1">
      <c r="A30" s="62" t="s">
        <v>35</v>
      </c>
      <c r="B30" s="70" t="s">
        <v>63</v>
      </c>
      <c r="C30" s="65">
        <v>8.3299999999999999E-2</v>
      </c>
      <c r="D30" s="35">
        <f>E15*C30</f>
        <v>191.536688</v>
      </c>
      <c r="E30" s="29">
        <v>1</v>
      </c>
      <c r="F30" s="34">
        <f t="shared" ref="F30:F33" si="1">PRODUCT(D30*E30)</f>
        <v>191.536688</v>
      </c>
    </row>
    <row r="31" spans="1:6" ht="17.25" customHeight="1">
      <c r="A31" s="62" t="s">
        <v>36</v>
      </c>
      <c r="B31" s="70" t="s">
        <v>63</v>
      </c>
      <c r="C31" s="66">
        <v>2.7799999999999998E-2</v>
      </c>
      <c r="D31" s="36">
        <f>C31*E15</f>
        <v>63.922207999999998</v>
      </c>
      <c r="E31" s="30">
        <v>1</v>
      </c>
      <c r="F31" s="34">
        <f t="shared" si="1"/>
        <v>63.922207999999998</v>
      </c>
    </row>
    <row r="32" spans="1:6" ht="14.25" customHeight="1">
      <c r="A32" s="71" t="s">
        <v>33</v>
      </c>
      <c r="B32" s="70" t="s">
        <v>63</v>
      </c>
      <c r="C32" s="73">
        <f>SUM(C30:C31)</f>
        <v>0.1111</v>
      </c>
      <c r="D32" s="37">
        <f>SUM(D30:D31)</f>
        <v>255.45889599999998</v>
      </c>
      <c r="E32" s="38">
        <v>1</v>
      </c>
      <c r="F32" s="34">
        <f t="shared" si="1"/>
        <v>255.45889599999998</v>
      </c>
    </row>
    <row r="33" spans="1:8" ht="14.25" customHeight="1">
      <c r="A33" s="62" t="s">
        <v>37</v>
      </c>
      <c r="B33" s="70" t="s">
        <v>63</v>
      </c>
      <c r="C33" s="66">
        <v>4.0899999999999999E-2</v>
      </c>
      <c r="D33" s="36">
        <f>E15*C33</f>
        <v>94.043824000000001</v>
      </c>
      <c r="E33" s="30">
        <v>1</v>
      </c>
      <c r="F33" s="34">
        <f t="shared" si="1"/>
        <v>94.043824000000001</v>
      </c>
      <c r="H33" s="282"/>
    </row>
    <row r="34" spans="1:8" ht="14.25" customHeight="1">
      <c r="A34" s="72" t="s">
        <v>38</v>
      </c>
      <c r="B34" s="70" t="s">
        <v>63</v>
      </c>
      <c r="C34" s="73">
        <f>SUM(C33,C32)</f>
        <v>0.152</v>
      </c>
      <c r="D34" s="37">
        <f>SUM(D33,D32)</f>
        <v>349.50271999999995</v>
      </c>
      <c r="E34" s="38"/>
      <c r="F34" s="43">
        <f>F32+F33</f>
        <v>349.50271999999995</v>
      </c>
    </row>
    <row r="35" spans="1:8" ht="14.25" customHeight="1">
      <c r="A35" s="384" t="s">
        <v>39</v>
      </c>
      <c r="B35" s="383"/>
      <c r="C35" s="383"/>
      <c r="D35" s="383"/>
      <c r="E35" s="383"/>
      <c r="F35" s="385"/>
    </row>
    <row r="36" spans="1:8" ht="14.25" customHeight="1">
      <c r="A36" s="39" t="s">
        <v>19</v>
      </c>
      <c r="B36" s="77" t="s">
        <v>32</v>
      </c>
      <c r="C36" s="44" t="s">
        <v>31</v>
      </c>
      <c r="D36" s="4" t="s">
        <v>7</v>
      </c>
      <c r="E36" s="42" t="s">
        <v>31</v>
      </c>
      <c r="F36" s="43" t="s">
        <v>33</v>
      </c>
    </row>
    <row r="37" spans="1:8" ht="14.25" customHeight="1">
      <c r="A37" s="63" t="s">
        <v>194</v>
      </c>
      <c r="B37" s="70" t="s">
        <v>63</v>
      </c>
      <c r="C37" s="68">
        <v>2.9999999999999997E-4</v>
      </c>
      <c r="D37" s="33">
        <f>E15*C37</f>
        <v>0.68980799999999998</v>
      </c>
      <c r="E37" s="31">
        <v>1</v>
      </c>
      <c r="F37" s="34">
        <f>PRODUCT(D37*E37)</f>
        <v>0.68980799999999998</v>
      </c>
    </row>
    <row r="38" spans="1:8" ht="14.25" customHeight="1">
      <c r="A38" s="63" t="s">
        <v>195</v>
      </c>
      <c r="B38" s="70" t="s">
        <v>63</v>
      </c>
      <c r="C38" s="68">
        <v>1E-4</v>
      </c>
      <c r="D38" s="33">
        <f>E15*C38</f>
        <v>0.22993600000000003</v>
      </c>
      <c r="E38" s="31">
        <v>1</v>
      </c>
      <c r="F38" s="34">
        <f>PRODUCT(D38,E38)</f>
        <v>0.22993600000000003</v>
      </c>
      <c r="H38" s="282"/>
    </row>
    <row r="39" spans="1:8" ht="14.25" customHeight="1">
      <c r="A39" s="74" t="s">
        <v>41</v>
      </c>
      <c r="B39" s="70" t="s">
        <v>63</v>
      </c>
      <c r="C39" s="75">
        <f>SUM(C37:C38)</f>
        <v>3.9999999999999996E-4</v>
      </c>
      <c r="D39" s="46">
        <f>SUM(D37:D38)</f>
        <v>0.91974400000000001</v>
      </c>
      <c r="E39" s="47"/>
      <c r="F39" s="48">
        <f>SUM(F37:F38)</f>
        <v>0.91974400000000001</v>
      </c>
    </row>
    <row r="40" spans="1:8" ht="17.25" customHeight="1">
      <c r="A40" s="364" t="s">
        <v>42</v>
      </c>
      <c r="B40" s="364"/>
      <c r="C40" s="364"/>
      <c r="D40" s="364"/>
      <c r="E40" s="364"/>
      <c r="F40" s="364"/>
    </row>
    <row r="41" spans="1:8">
      <c r="A41" s="39" t="s">
        <v>19</v>
      </c>
      <c r="B41" s="77" t="s">
        <v>32</v>
      </c>
      <c r="C41" s="44" t="s">
        <v>31</v>
      </c>
      <c r="D41" s="4" t="s">
        <v>7</v>
      </c>
      <c r="E41" s="42" t="s">
        <v>31</v>
      </c>
      <c r="F41" s="43" t="s">
        <v>33</v>
      </c>
    </row>
    <row r="42" spans="1:8">
      <c r="A42" s="51" t="s">
        <v>43</v>
      </c>
      <c r="B42" s="70" t="s">
        <v>63</v>
      </c>
      <c r="C42" s="52">
        <v>4.1999999999999997E-3</v>
      </c>
      <c r="D42" s="58">
        <f>E15*C42</f>
        <v>9.6573119999999992</v>
      </c>
      <c r="E42" s="49">
        <v>1</v>
      </c>
      <c r="F42" s="34">
        <f>PRODUCT(D42*E42)</f>
        <v>9.6573119999999992</v>
      </c>
    </row>
    <row r="43" spans="1:8">
      <c r="A43" s="51" t="s">
        <v>44</v>
      </c>
      <c r="B43" s="70" t="s">
        <v>63</v>
      </c>
      <c r="C43" s="52">
        <v>1.6999999999999999E-3</v>
      </c>
      <c r="D43" s="58">
        <f>E15*C43</f>
        <v>3.9089119999999999</v>
      </c>
      <c r="E43" s="49">
        <v>1</v>
      </c>
      <c r="F43" s="34">
        <f>PRODUCT(D43*E43)</f>
        <v>3.9089119999999999</v>
      </c>
    </row>
    <row r="44" spans="1:8">
      <c r="A44" s="51" t="s">
        <v>45</v>
      </c>
      <c r="B44" s="70" t="s">
        <v>63</v>
      </c>
      <c r="C44" s="52">
        <v>3.2000000000000001E-2</v>
      </c>
      <c r="D44" s="58">
        <f>E15*C44</f>
        <v>73.579520000000002</v>
      </c>
      <c r="E44" s="49">
        <v>1</v>
      </c>
      <c r="F44" s="34">
        <f>PRODUCT(D44*E44)</f>
        <v>73.579520000000002</v>
      </c>
    </row>
    <row r="45" spans="1:8">
      <c r="A45" s="51" t="s">
        <v>46</v>
      </c>
      <c r="B45" s="70" t="s">
        <v>63</v>
      </c>
      <c r="C45" s="52">
        <v>8.0000000000000002E-3</v>
      </c>
      <c r="D45" s="58">
        <f>E15*C45</f>
        <v>18.394880000000001</v>
      </c>
      <c r="E45" s="49">
        <v>1</v>
      </c>
      <c r="F45" s="34">
        <f>PRODUCT(D45*E45)</f>
        <v>18.394880000000001</v>
      </c>
    </row>
    <row r="46" spans="1:8">
      <c r="A46" s="51" t="s">
        <v>47</v>
      </c>
      <c r="B46" s="70" t="s">
        <v>63</v>
      </c>
      <c r="C46" s="52">
        <v>2.9999999999999997E-4</v>
      </c>
      <c r="D46" s="58">
        <f>E15*C46</f>
        <v>0.68980799999999998</v>
      </c>
      <c r="E46" s="49">
        <v>1</v>
      </c>
      <c r="F46" s="49">
        <v>1.78</v>
      </c>
    </row>
    <row r="47" spans="1:8">
      <c r="A47" s="51" t="s">
        <v>48</v>
      </c>
      <c r="B47" s="70" t="s">
        <v>63</v>
      </c>
      <c r="C47" s="52">
        <v>2.9999999999999997E-4</v>
      </c>
      <c r="D47" s="58">
        <f>E15*C47</f>
        <v>0.68980799999999998</v>
      </c>
      <c r="E47" s="49">
        <v>1</v>
      </c>
      <c r="F47" s="34">
        <f>PRODUCT(D47*E47)</f>
        <v>0.68980799999999998</v>
      </c>
    </row>
    <row r="48" spans="1:8">
      <c r="A48" s="53" t="s">
        <v>49</v>
      </c>
      <c r="B48" s="70" t="s">
        <v>63</v>
      </c>
      <c r="C48" s="57">
        <f>SUM(C42:C47)</f>
        <v>4.6500000000000007E-2</v>
      </c>
      <c r="D48" s="56">
        <f>SUM(D42:D47)</f>
        <v>106.92024000000001</v>
      </c>
      <c r="E48" s="55"/>
      <c r="F48" s="56">
        <f>SUM(F42:F47)</f>
        <v>108.01043200000001</v>
      </c>
    </row>
    <row r="49" spans="1:6">
      <c r="A49" s="365" t="s">
        <v>50</v>
      </c>
      <c r="B49" s="366"/>
      <c r="C49" s="366"/>
      <c r="D49" s="366"/>
      <c r="E49" s="366"/>
      <c r="F49" s="367"/>
    </row>
    <row r="50" spans="1:6">
      <c r="A50" s="39" t="s">
        <v>19</v>
      </c>
      <c r="B50" s="77" t="s">
        <v>32</v>
      </c>
      <c r="C50" s="44" t="s">
        <v>31</v>
      </c>
      <c r="D50" s="4" t="s">
        <v>7</v>
      </c>
      <c r="E50" s="42" t="s">
        <v>31</v>
      </c>
      <c r="F50" s="43" t="s">
        <v>33</v>
      </c>
    </row>
    <row r="51" spans="1:6">
      <c r="A51" s="51" t="s">
        <v>52</v>
      </c>
      <c r="B51" s="70" t="s">
        <v>63</v>
      </c>
      <c r="C51" s="52">
        <v>8.3299999999999999E-2</v>
      </c>
      <c r="D51" s="58">
        <f>E15*C51</f>
        <v>191.536688</v>
      </c>
      <c r="E51" s="49">
        <v>1</v>
      </c>
      <c r="F51" s="34">
        <f>PRODUCT(D51*E51)</f>
        <v>191.536688</v>
      </c>
    </row>
    <row r="52" spans="1:6">
      <c r="A52" s="51" t="s">
        <v>53</v>
      </c>
      <c r="B52" s="70" t="s">
        <v>63</v>
      </c>
      <c r="C52" s="52">
        <v>1.3899999999999999E-2</v>
      </c>
      <c r="D52" s="58">
        <f>E15*C52</f>
        <v>31.961103999999999</v>
      </c>
      <c r="E52" s="49">
        <v>1</v>
      </c>
      <c r="F52" s="34">
        <f t="shared" ref="F52:F61" si="2">PRODUCT(D52*E52)</f>
        <v>31.961103999999999</v>
      </c>
    </row>
    <row r="53" spans="1:6">
      <c r="A53" s="51" t="s">
        <v>54</v>
      </c>
      <c r="B53" s="70" t="s">
        <v>63</v>
      </c>
      <c r="C53" s="52">
        <v>2.0000000000000001E-4</v>
      </c>
      <c r="D53" s="58">
        <f>E15*C53</f>
        <v>0.45987200000000006</v>
      </c>
      <c r="E53" s="49">
        <v>1</v>
      </c>
      <c r="F53" s="34">
        <f t="shared" si="2"/>
        <v>0.45987200000000006</v>
      </c>
    </row>
    <row r="54" spans="1:6">
      <c r="A54" s="51" t="s">
        <v>55</v>
      </c>
      <c r="B54" s="52" t="s">
        <v>63</v>
      </c>
      <c r="C54" s="52">
        <v>2.8E-3</v>
      </c>
      <c r="D54" s="58">
        <f>E15*C54</f>
        <v>6.4382080000000004</v>
      </c>
      <c r="E54" s="49">
        <v>1</v>
      </c>
      <c r="F54" s="34">
        <f t="shared" si="2"/>
        <v>6.4382080000000004</v>
      </c>
    </row>
    <row r="55" spans="1:6">
      <c r="A55" s="51" t="s">
        <v>56</v>
      </c>
      <c r="B55" s="52" t="s">
        <v>63</v>
      </c>
      <c r="C55" s="52">
        <v>3.3E-3</v>
      </c>
      <c r="D55" s="58">
        <f>E15*C55</f>
        <v>7.5878880000000004</v>
      </c>
      <c r="E55" s="49">
        <v>1</v>
      </c>
      <c r="F55" s="34">
        <f t="shared" si="2"/>
        <v>7.5878880000000004</v>
      </c>
    </row>
    <row r="56" spans="1:6">
      <c r="A56" s="51" t="s">
        <v>57</v>
      </c>
      <c r="B56" s="52" t="s">
        <v>63</v>
      </c>
      <c r="C56" s="52">
        <v>1.9400000000000001E-2</v>
      </c>
      <c r="D56" s="58">
        <f>E15*C56</f>
        <v>44.607584000000003</v>
      </c>
      <c r="E56" s="49">
        <v>1</v>
      </c>
      <c r="F56" s="34">
        <f t="shared" si="2"/>
        <v>44.607584000000003</v>
      </c>
    </row>
    <row r="57" spans="1:6">
      <c r="A57" s="54" t="s">
        <v>33</v>
      </c>
      <c r="B57" s="52" t="s">
        <v>63</v>
      </c>
      <c r="C57" s="57">
        <f>SUM(C51:C56)</f>
        <v>0.1229</v>
      </c>
      <c r="D57" s="56">
        <f>SUM(D51:D56)</f>
        <v>282.59134399999999</v>
      </c>
      <c r="E57" s="55">
        <v>1</v>
      </c>
      <c r="F57" s="34">
        <f t="shared" si="2"/>
        <v>282.59134399999999</v>
      </c>
    </row>
    <row r="58" spans="1:6">
      <c r="A58" s="51" t="s">
        <v>58</v>
      </c>
      <c r="B58" s="52" t="s">
        <v>63</v>
      </c>
      <c r="C58" s="52">
        <v>4.53E-2</v>
      </c>
      <c r="D58" s="58">
        <f>E15*C58</f>
        <v>104.16100800000001</v>
      </c>
      <c r="E58" s="49">
        <v>1</v>
      </c>
      <c r="F58" s="34">
        <f t="shared" si="2"/>
        <v>104.16100800000001</v>
      </c>
    </row>
    <row r="59" spans="1:6" ht="13.5" customHeight="1">
      <c r="A59" s="53" t="s">
        <v>51</v>
      </c>
      <c r="B59" s="52" t="s">
        <v>63</v>
      </c>
      <c r="C59" s="57">
        <f>SUM(C58,C57)</f>
        <v>0.16819999999999999</v>
      </c>
      <c r="D59" s="59">
        <f>SUM(D58,D57)</f>
        <v>386.75235199999997</v>
      </c>
      <c r="E59" s="54">
        <v>1</v>
      </c>
      <c r="F59" s="43">
        <f t="shared" si="2"/>
        <v>386.75235199999997</v>
      </c>
    </row>
    <row r="60" spans="1:6" ht="13.5" customHeight="1">
      <c r="A60" s="368"/>
      <c r="B60" s="369"/>
      <c r="C60" s="369"/>
      <c r="D60" s="369"/>
      <c r="E60" s="369"/>
      <c r="F60" s="370"/>
    </row>
    <row r="61" spans="1:6" ht="32.25" customHeight="1">
      <c r="A61" s="129" t="s">
        <v>59</v>
      </c>
      <c r="B61" s="130" t="s">
        <v>63</v>
      </c>
      <c r="C61" s="131">
        <f>SUM(C48,C59,C39,C34,C27)</f>
        <v>0.73510000000000009</v>
      </c>
      <c r="D61" s="132">
        <f>SUM(D59,D48,D39,D34,D27)</f>
        <v>1511.8531359999997</v>
      </c>
      <c r="E61" s="133">
        <v>1</v>
      </c>
      <c r="F61" s="134">
        <f t="shared" si="2"/>
        <v>1511.8531359999997</v>
      </c>
    </row>
    <row r="62" spans="1:6" ht="13.5" customHeight="1">
      <c r="A62" s="435"/>
      <c r="B62" s="436"/>
      <c r="C62" s="436"/>
      <c r="D62" s="436"/>
      <c r="E62" s="436"/>
      <c r="F62" s="437"/>
    </row>
    <row r="63" spans="1:6" s="61" customFormat="1" ht="15.75">
      <c r="A63" s="432" t="s">
        <v>61</v>
      </c>
      <c r="B63" s="433"/>
      <c r="C63" s="433"/>
      <c r="D63" s="433"/>
      <c r="E63" s="433"/>
      <c r="F63" s="434"/>
    </row>
    <row r="64" spans="1:6">
      <c r="A64" s="39" t="s">
        <v>19</v>
      </c>
      <c r="B64" s="41" t="s">
        <v>32</v>
      </c>
      <c r="C64" s="44" t="s">
        <v>31</v>
      </c>
      <c r="D64" s="4" t="s">
        <v>7</v>
      </c>
      <c r="E64" s="42" t="s">
        <v>31</v>
      </c>
      <c r="F64" s="43" t="s">
        <v>33</v>
      </c>
    </row>
    <row r="65" spans="1:6">
      <c r="A65" s="81" t="s">
        <v>199</v>
      </c>
      <c r="B65" s="79" t="s">
        <v>63</v>
      </c>
      <c r="C65" s="87">
        <v>0.06</v>
      </c>
      <c r="D65" s="88">
        <f>209-108.01</f>
        <v>100.99</v>
      </c>
      <c r="E65" s="89">
        <v>1</v>
      </c>
      <c r="F65" s="34">
        <f>PRODUCT(D65*E65)</f>
        <v>100.99</v>
      </c>
    </row>
    <row r="66" spans="1:6">
      <c r="A66" s="395" t="s">
        <v>62</v>
      </c>
      <c r="B66" s="396"/>
      <c r="C66" s="397"/>
      <c r="D66" s="144">
        <f>D65</f>
        <v>100.99</v>
      </c>
      <c r="E66" s="128"/>
      <c r="F66" s="78">
        <f>SUM(F65)</f>
        <v>100.99</v>
      </c>
    </row>
    <row r="67" spans="1:6" ht="15.75">
      <c r="A67" s="392" t="s">
        <v>66</v>
      </c>
      <c r="B67" s="393"/>
      <c r="C67" s="393"/>
      <c r="D67" s="393"/>
      <c r="E67" s="393"/>
      <c r="F67" s="394"/>
    </row>
    <row r="68" spans="1:6">
      <c r="A68" s="90" t="s">
        <v>19</v>
      </c>
      <c r="B68" s="90" t="s">
        <v>32</v>
      </c>
      <c r="C68" s="90" t="s">
        <v>31</v>
      </c>
      <c r="D68" s="4" t="s">
        <v>7</v>
      </c>
      <c r="E68" s="42" t="s">
        <v>31</v>
      </c>
      <c r="F68" s="43" t="s">
        <v>33</v>
      </c>
    </row>
    <row r="69" spans="1:6">
      <c r="A69" s="91" t="s">
        <v>65</v>
      </c>
      <c r="B69" s="92" t="s">
        <v>67</v>
      </c>
      <c r="C69" s="93">
        <v>1</v>
      </c>
      <c r="D69" s="88">
        <v>450</v>
      </c>
      <c r="E69" s="89">
        <v>1</v>
      </c>
      <c r="F69" s="34">
        <f>PRODUCT(D69*E69)</f>
        <v>450</v>
      </c>
    </row>
    <row r="70" spans="1:6">
      <c r="A70" s="91" t="s">
        <v>64</v>
      </c>
      <c r="B70" s="92" t="s">
        <v>63</v>
      </c>
      <c r="C70" s="94">
        <v>0.2</v>
      </c>
      <c r="D70" s="33">
        <f>C70*D69</f>
        <v>90</v>
      </c>
      <c r="E70" s="31">
        <v>1</v>
      </c>
      <c r="F70" s="34">
        <f>PRODUCT(D70*E70)</f>
        <v>90</v>
      </c>
    </row>
    <row r="71" spans="1:6">
      <c r="A71" s="386" t="s">
        <v>68</v>
      </c>
      <c r="B71" s="387"/>
      <c r="C71" s="388"/>
      <c r="D71" s="109">
        <f>D69-D70</f>
        <v>360</v>
      </c>
      <c r="E71" s="127"/>
      <c r="F71" s="109">
        <f>F69-F70</f>
        <v>360</v>
      </c>
    </row>
    <row r="72" spans="1:6" ht="15.75">
      <c r="A72" s="389" t="s">
        <v>101</v>
      </c>
      <c r="B72" s="390"/>
      <c r="C72" s="390"/>
      <c r="D72" s="390"/>
      <c r="E72" s="390"/>
      <c r="F72" s="391"/>
    </row>
    <row r="73" spans="1:6">
      <c r="A73" s="107" t="s">
        <v>19</v>
      </c>
      <c r="B73" s="107" t="s">
        <v>32</v>
      </c>
      <c r="C73" s="107" t="s">
        <v>31</v>
      </c>
      <c r="D73" s="4" t="s">
        <v>7</v>
      </c>
      <c r="E73" s="42" t="s">
        <v>31</v>
      </c>
      <c r="F73" s="43" t="s">
        <v>33</v>
      </c>
    </row>
    <row r="74" spans="1:6">
      <c r="A74" s="91" t="s">
        <v>102</v>
      </c>
      <c r="B74" s="136" t="s">
        <v>105</v>
      </c>
      <c r="C74" s="104">
        <v>1</v>
      </c>
      <c r="D74" s="104">
        <v>60</v>
      </c>
      <c r="E74" s="104">
        <v>1</v>
      </c>
      <c r="F74" s="34">
        <f>PRODUCT(D74*E74)</f>
        <v>60</v>
      </c>
    </row>
    <row r="75" spans="1:6">
      <c r="A75" s="91" t="s">
        <v>103</v>
      </c>
      <c r="B75" s="104" t="s">
        <v>105</v>
      </c>
      <c r="C75" s="104">
        <v>1</v>
      </c>
      <c r="D75" s="104">
        <v>20</v>
      </c>
      <c r="E75" s="104">
        <v>1</v>
      </c>
      <c r="F75" s="34">
        <f>PRODUCT(D75*E75)</f>
        <v>20</v>
      </c>
    </row>
    <row r="76" spans="1:6">
      <c r="A76" s="135" t="s">
        <v>104</v>
      </c>
      <c r="B76" s="104" t="s">
        <v>105</v>
      </c>
      <c r="C76" s="104">
        <v>1</v>
      </c>
      <c r="D76" s="104">
        <v>20</v>
      </c>
      <c r="E76" s="104">
        <v>1</v>
      </c>
      <c r="F76" s="34">
        <f>PRODUCT(D76*E76)</f>
        <v>20</v>
      </c>
    </row>
    <row r="77" spans="1:6">
      <c r="A77" s="386" t="s">
        <v>81</v>
      </c>
      <c r="B77" s="387"/>
      <c r="C77" s="388"/>
      <c r="D77" s="137">
        <f>SUM(D74:D76)</f>
        <v>100</v>
      </c>
      <c r="E77" s="102"/>
      <c r="F77" s="137">
        <f>SUM(F74:F76)</f>
        <v>100</v>
      </c>
    </row>
    <row r="78" spans="1:6" s="61" customFormat="1" ht="15.75" customHeight="1">
      <c r="A78" s="398" t="s">
        <v>106</v>
      </c>
      <c r="B78" s="399"/>
      <c r="C78" s="399"/>
      <c r="D78" s="399"/>
      <c r="E78" s="399"/>
      <c r="F78" s="400"/>
    </row>
    <row r="79" spans="1:6">
      <c r="A79" s="39" t="s">
        <v>70</v>
      </c>
      <c r="B79" s="39" t="s">
        <v>69</v>
      </c>
      <c r="C79" s="110" t="s">
        <v>82</v>
      </c>
      <c r="D79" s="39" t="s">
        <v>120</v>
      </c>
      <c r="E79" s="39" t="s">
        <v>31</v>
      </c>
      <c r="F79" s="95" t="s">
        <v>33</v>
      </c>
    </row>
    <row r="80" spans="1:6">
      <c r="A80" s="81" t="s">
        <v>71</v>
      </c>
      <c r="B80" s="82">
        <v>2</v>
      </c>
      <c r="C80" s="83">
        <v>18.059999999999999</v>
      </c>
      <c r="D80" s="34">
        <f>PRODUCT(B80*C80)</f>
        <v>36.119999999999997</v>
      </c>
      <c r="E80" s="84">
        <v>1</v>
      </c>
      <c r="F80" s="34">
        <f>PRODUCT(D80*E80)</f>
        <v>36.119999999999997</v>
      </c>
    </row>
    <row r="81" spans="1:6">
      <c r="A81" s="81" t="s">
        <v>72</v>
      </c>
      <c r="B81" s="82">
        <v>2</v>
      </c>
      <c r="C81" s="83">
        <v>18.059999999999999</v>
      </c>
      <c r="D81" s="34">
        <f t="shared" ref="D81:D87" si="3">PRODUCT(B81*C81)</f>
        <v>36.119999999999997</v>
      </c>
      <c r="E81" s="85">
        <v>1</v>
      </c>
      <c r="F81" s="34">
        <f t="shared" ref="F81:F87" si="4">PRODUCT(D81*E81)</f>
        <v>36.119999999999997</v>
      </c>
    </row>
    <row r="82" spans="1:6">
      <c r="A82" s="81" t="s">
        <v>73</v>
      </c>
      <c r="B82" s="82">
        <v>2</v>
      </c>
      <c r="C82" s="83">
        <v>22.8</v>
      </c>
      <c r="D82" s="34">
        <f t="shared" si="3"/>
        <v>45.6</v>
      </c>
      <c r="E82" s="85">
        <v>1</v>
      </c>
      <c r="F82" s="34">
        <f t="shared" si="4"/>
        <v>45.6</v>
      </c>
    </row>
    <row r="83" spans="1:6">
      <c r="A83" s="81" t="s">
        <v>74</v>
      </c>
      <c r="B83" s="82">
        <v>2</v>
      </c>
      <c r="C83" s="83">
        <v>25</v>
      </c>
      <c r="D83" s="34">
        <f t="shared" si="3"/>
        <v>50</v>
      </c>
      <c r="E83" s="85">
        <v>1</v>
      </c>
      <c r="F83" s="34">
        <f t="shared" si="4"/>
        <v>50</v>
      </c>
    </row>
    <row r="84" spans="1:6">
      <c r="A84" s="81" t="s">
        <v>75</v>
      </c>
      <c r="B84" s="82">
        <v>2</v>
      </c>
      <c r="C84" s="83">
        <v>35</v>
      </c>
      <c r="D84" s="34">
        <f t="shared" si="3"/>
        <v>70</v>
      </c>
      <c r="E84" s="85">
        <v>1</v>
      </c>
      <c r="F84" s="34">
        <f t="shared" si="4"/>
        <v>70</v>
      </c>
    </row>
    <row r="85" spans="1:6" ht="15" customHeight="1">
      <c r="A85" s="81" t="s">
        <v>76</v>
      </c>
      <c r="B85" s="82">
        <v>2</v>
      </c>
      <c r="C85" s="83">
        <v>7.5</v>
      </c>
      <c r="D85" s="34">
        <f t="shared" si="3"/>
        <v>15</v>
      </c>
      <c r="E85" s="85">
        <v>1</v>
      </c>
      <c r="F85" s="34">
        <f t="shared" si="4"/>
        <v>15</v>
      </c>
    </row>
    <row r="86" spans="1:6">
      <c r="A86" s="81" t="s">
        <v>77</v>
      </c>
      <c r="B86" s="82">
        <v>2</v>
      </c>
      <c r="C86" s="83">
        <v>3.5</v>
      </c>
      <c r="D86" s="34">
        <f t="shared" si="3"/>
        <v>7</v>
      </c>
      <c r="E86" s="85">
        <v>1</v>
      </c>
      <c r="F86" s="34">
        <f t="shared" si="4"/>
        <v>7</v>
      </c>
    </row>
    <row r="87" spans="1:6">
      <c r="A87" s="81" t="s">
        <v>78</v>
      </c>
      <c r="B87" s="82">
        <v>2</v>
      </c>
      <c r="C87" s="83">
        <v>8.5</v>
      </c>
      <c r="D87" s="34">
        <f t="shared" si="3"/>
        <v>17</v>
      </c>
      <c r="E87" s="85">
        <v>1</v>
      </c>
      <c r="F87" s="34">
        <f t="shared" si="4"/>
        <v>17</v>
      </c>
    </row>
    <row r="88" spans="1:6">
      <c r="A88" s="405" t="s">
        <v>40</v>
      </c>
      <c r="B88" s="406"/>
      <c r="C88" s="407"/>
      <c r="D88" s="101">
        <f>SUM(D80:D87)</f>
        <v>276.84000000000003</v>
      </c>
      <c r="E88" s="86"/>
      <c r="F88" s="100">
        <f>SUM(F80:F87)</f>
        <v>276.84000000000003</v>
      </c>
    </row>
    <row r="89" spans="1:6">
      <c r="A89" s="39" t="s">
        <v>79</v>
      </c>
      <c r="B89" s="111"/>
      <c r="C89" s="86"/>
      <c r="D89" s="86"/>
      <c r="E89" s="86"/>
      <c r="F89" s="15" t="s">
        <v>80</v>
      </c>
    </row>
    <row r="90" spans="1:6">
      <c r="A90" s="81" t="s">
        <v>71</v>
      </c>
      <c r="B90" s="82">
        <v>1</v>
      </c>
      <c r="C90" s="83">
        <v>18.059999999999999</v>
      </c>
      <c r="D90" s="83">
        <v>18.059999999999999</v>
      </c>
      <c r="E90" s="80">
        <v>1</v>
      </c>
      <c r="F90" s="34">
        <f t="shared" ref="F90:F93" si="5">PRODUCT(D90*E90)</f>
        <v>18.059999999999999</v>
      </c>
    </row>
    <row r="91" spans="1:6">
      <c r="A91" s="81" t="s">
        <v>72</v>
      </c>
      <c r="B91" s="82">
        <v>1</v>
      </c>
      <c r="C91" s="83">
        <v>18.059999999999999</v>
      </c>
      <c r="D91" s="83">
        <v>18.059999999999999</v>
      </c>
      <c r="E91" s="99">
        <v>1</v>
      </c>
      <c r="F91" s="34">
        <f t="shared" si="5"/>
        <v>18.059999999999999</v>
      </c>
    </row>
    <row r="92" spans="1:6">
      <c r="A92" s="81" t="s">
        <v>73</v>
      </c>
      <c r="B92" s="82">
        <v>1</v>
      </c>
      <c r="C92" s="83">
        <v>22.8</v>
      </c>
      <c r="D92" s="83">
        <v>22.8</v>
      </c>
      <c r="E92" s="99">
        <v>1</v>
      </c>
      <c r="F92" s="34">
        <f t="shared" si="5"/>
        <v>22.8</v>
      </c>
    </row>
    <row r="93" spans="1:6">
      <c r="A93" s="96" t="s">
        <v>74</v>
      </c>
      <c r="B93" s="97">
        <v>1</v>
      </c>
      <c r="C93" s="98">
        <v>25</v>
      </c>
      <c r="D93" s="83">
        <v>25</v>
      </c>
      <c r="E93" s="99">
        <v>1</v>
      </c>
      <c r="F93" s="34">
        <f t="shared" si="5"/>
        <v>25</v>
      </c>
    </row>
    <row r="94" spans="1:6">
      <c r="A94" s="408" t="s">
        <v>40</v>
      </c>
      <c r="B94" s="408"/>
      <c r="C94" s="408"/>
      <c r="D94" s="123">
        <f>SUM(D90:D93)</f>
        <v>83.92</v>
      </c>
      <c r="E94" s="124">
        <v>1</v>
      </c>
      <c r="F94" s="100">
        <f>SUM(F90:F93)</f>
        <v>83.92</v>
      </c>
    </row>
    <row r="95" spans="1:6" ht="18" customHeight="1">
      <c r="A95" s="409" t="s">
        <v>203</v>
      </c>
      <c r="B95" s="410"/>
      <c r="C95" s="410"/>
      <c r="D95" s="125">
        <f>(D88+D94)/12</f>
        <v>30.063333333333336</v>
      </c>
      <c r="E95" s="126"/>
      <c r="F95" s="122">
        <f>(SUM(F94,F88))/12</f>
        <v>30.063333333333336</v>
      </c>
    </row>
    <row r="96" spans="1:6" ht="15.75">
      <c r="A96" s="401" t="s">
        <v>107</v>
      </c>
      <c r="B96" s="402"/>
      <c r="C96" s="402"/>
      <c r="D96" s="403"/>
      <c r="E96" s="403"/>
      <c r="F96" s="404"/>
    </row>
    <row r="97" spans="1:7" ht="25.5">
      <c r="A97" s="102" t="s">
        <v>19</v>
      </c>
      <c r="B97" s="102" t="s">
        <v>32</v>
      </c>
      <c r="C97" s="102" t="s">
        <v>89</v>
      </c>
      <c r="D97" s="102" t="s">
        <v>82</v>
      </c>
      <c r="E97" s="102" t="s">
        <v>33</v>
      </c>
      <c r="F97" s="141" t="s">
        <v>111</v>
      </c>
    </row>
    <row r="98" spans="1:7">
      <c r="A98" s="103" t="s">
        <v>83</v>
      </c>
      <c r="B98" s="104" t="s">
        <v>32</v>
      </c>
      <c r="C98" s="105">
        <v>3</v>
      </c>
      <c r="D98" s="34">
        <v>55.9</v>
      </c>
      <c r="E98" s="34">
        <v>18.63</v>
      </c>
      <c r="F98" s="415"/>
    </row>
    <row r="99" spans="1:7">
      <c r="A99" s="103" t="s">
        <v>84</v>
      </c>
      <c r="B99" s="104" t="s">
        <v>32</v>
      </c>
      <c r="C99" s="105">
        <v>3</v>
      </c>
      <c r="D99" s="34">
        <v>45.6</v>
      </c>
      <c r="E99" s="34">
        <v>15.2</v>
      </c>
      <c r="F99" s="416"/>
    </row>
    <row r="100" spans="1:7">
      <c r="A100" s="103" t="s">
        <v>85</v>
      </c>
      <c r="B100" s="104" t="s">
        <v>95</v>
      </c>
      <c r="C100" s="105">
        <v>4</v>
      </c>
      <c r="D100" s="34">
        <v>55.9</v>
      </c>
      <c r="E100" s="34">
        <v>13.97</v>
      </c>
      <c r="F100" s="416"/>
    </row>
    <row r="101" spans="1:7">
      <c r="A101" s="103" t="s">
        <v>86</v>
      </c>
      <c r="B101" s="104" t="s">
        <v>32</v>
      </c>
      <c r="C101" s="105">
        <v>3</v>
      </c>
      <c r="D101" s="34">
        <v>40.5</v>
      </c>
      <c r="E101" s="34">
        <v>13.5</v>
      </c>
      <c r="F101" s="416"/>
    </row>
    <row r="102" spans="1:7">
      <c r="A102" s="103" t="s">
        <v>87</v>
      </c>
      <c r="B102" s="104" t="s">
        <v>32</v>
      </c>
      <c r="C102" s="105">
        <v>6</v>
      </c>
      <c r="D102" s="34">
        <v>25.45</v>
      </c>
      <c r="E102" s="34">
        <v>4.24</v>
      </c>
      <c r="F102" s="416"/>
    </row>
    <row r="103" spans="1:7">
      <c r="A103" s="103" t="s">
        <v>88</v>
      </c>
      <c r="B103" s="104" t="s">
        <v>96</v>
      </c>
      <c r="C103" s="105">
        <v>3</v>
      </c>
      <c r="D103" s="34">
        <v>12.8</v>
      </c>
      <c r="E103" s="34">
        <v>4.26</v>
      </c>
      <c r="F103" s="416"/>
    </row>
    <row r="104" spans="1:7">
      <c r="A104" s="420" t="s">
        <v>108</v>
      </c>
      <c r="B104" s="420"/>
      <c r="C104" s="420"/>
      <c r="D104" s="420"/>
      <c r="E104" s="34">
        <f>SUM(E98:E103)</f>
        <v>69.8</v>
      </c>
      <c r="F104" s="34">
        <v>69.8</v>
      </c>
    </row>
    <row r="105" spans="1:7">
      <c r="A105" s="120" t="s">
        <v>121</v>
      </c>
      <c r="B105" s="142" t="s">
        <v>110</v>
      </c>
      <c r="C105" s="120"/>
      <c r="D105" s="143">
        <v>1</v>
      </c>
      <c r="E105" s="119"/>
      <c r="F105" s="119">
        <f>PRODUCT(E104,D105)</f>
        <v>69.8</v>
      </c>
    </row>
    <row r="106" spans="1:7">
      <c r="A106" s="362"/>
      <c r="B106" s="362"/>
      <c r="C106" s="362"/>
      <c r="D106" s="362"/>
      <c r="E106" s="362"/>
      <c r="F106" s="362"/>
    </row>
    <row r="107" spans="1:7" ht="15.75" customHeight="1">
      <c r="A107" s="421" t="s">
        <v>190</v>
      </c>
      <c r="B107" s="421"/>
      <c r="C107" s="421"/>
      <c r="D107" s="421"/>
      <c r="E107" s="422">
        <f>SUM(E104,D95,D77,D71,D66,D61,E15)</f>
        <v>4472.0664693333329</v>
      </c>
      <c r="F107" s="422"/>
      <c r="G107" s="287"/>
    </row>
    <row r="108" spans="1:7" ht="15.75" customHeight="1">
      <c r="A108" s="421" t="s">
        <v>191</v>
      </c>
      <c r="B108" s="421"/>
      <c r="C108" s="421"/>
      <c r="D108" s="421"/>
      <c r="E108" s="441">
        <v>1</v>
      </c>
      <c r="F108" s="441"/>
    </row>
    <row r="109" spans="1:7" ht="23.25" customHeight="1">
      <c r="A109" s="411" t="s">
        <v>113</v>
      </c>
      <c r="B109" s="411"/>
      <c r="C109" s="411"/>
      <c r="D109" s="411"/>
      <c r="E109" s="438">
        <f>PRODUCT(E107,E108)</f>
        <v>4472.0664693333329</v>
      </c>
      <c r="F109" s="439"/>
    </row>
    <row r="110" spans="1:7" ht="22.5" customHeight="1">
      <c r="A110" s="138"/>
      <c r="B110" s="138"/>
      <c r="C110" s="138"/>
      <c r="D110" s="138"/>
      <c r="E110" s="139"/>
      <c r="F110" s="140"/>
    </row>
    <row r="111" spans="1:7" ht="16.5" customHeight="1">
      <c r="A111" s="363" t="s">
        <v>119</v>
      </c>
      <c r="B111" s="445"/>
      <c r="C111" s="445"/>
      <c r="D111" s="445"/>
      <c r="E111" s="445"/>
      <c r="F111" s="445"/>
    </row>
    <row r="112" spans="1:7" ht="15.75">
      <c r="A112" s="374" t="s">
        <v>91</v>
      </c>
      <c r="B112" s="375"/>
      <c r="C112" s="375"/>
      <c r="D112" s="375"/>
      <c r="E112" s="375"/>
      <c r="F112" s="376"/>
    </row>
    <row r="113" spans="1:6">
      <c r="A113" s="110" t="s">
        <v>19</v>
      </c>
      <c r="B113" s="110" t="s">
        <v>32</v>
      </c>
      <c r="C113" s="110" t="s">
        <v>31</v>
      </c>
      <c r="D113" s="110" t="s">
        <v>82</v>
      </c>
      <c r="E113" s="28" t="s">
        <v>33</v>
      </c>
      <c r="F113" s="40" t="s">
        <v>40</v>
      </c>
    </row>
    <row r="114" spans="1:6">
      <c r="A114" s="81" t="s">
        <v>114</v>
      </c>
      <c r="B114" s="79" t="s">
        <v>115</v>
      </c>
      <c r="C114" s="82">
        <v>1</v>
      </c>
      <c r="D114" s="149">
        <v>1395</v>
      </c>
      <c r="E114" s="150">
        <f>D114</f>
        <v>1395</v>
      </c>
      <c r="F114" s="151"/>
    </row>
    <row r="115" spans="1:6">
      <c r="A115" s="81" t="s">
        <v>198</v>
      </c>
      <c r="B115" s="79" t="s">
        <v>63</v>
      </c>
      <c r="C115" s="87">
        <v>0.4</v>
      </c>
      <c r="D115" s="149">
        <v>484.8</v>
      </c>
      <c r="E115" s="149">
        <v>484.8</v>
      </c>
      <c r="F115" s="152"/>
    </row>
    <row r="116" spans="1:6">
      <c r="A116" s="153" t="s">
        <v>109</v>
      </c>
      <c r="B116" s="39" t="s">
        <v>116</v>
      </c>
      <c r="C116" s="23">
        <v>3</v>
      </c>
      <c r="D116" s="12">
        <f>SUM(D114+D115)</f>
        <v>1879.8</v>
      </c>
      <c r="E116" s="12">
        <f>SUM(E114+E115)</f>
        <v>1879.8</v>
      </c>
      <c r="F116" s="12">
        <f>PRODUCT(C116*E116)</f>
        <v>5639.4</v>
      </c>
    </row>
    <row r="117" spans="1:6" ht="15.75">
      <c r="A117" s="377" t="s">
        <v>28</v>
      </c>
      <c r="B117" s="378"/>
      <c r="C117" s="378"/>
      <c r="D117" s="378"/>
      <c r="E117" s="378"/>
      <c r="F117" s="379"/>
    </row>
    <row r="118" spans="1:6">
      <c r="A118" s="380" t="s">
        <v>60</v>
      </c>
      <c r="B118" s="381"/>
      <c r="C118" s="381"/>
      <c r="D118" s="381"/>
      <c r="E118" s="381"/>
      <c r="F118" s="382"/>
    </row>
    <row r="119" spans="1:6">
      <c r="A119" s="106" t="s">
        <v>19</v>
      </c>
      <c r="B119" s="154" t="s">
        <v>32</v>
      </c>
      <c r="C119" s="107" t="s">
        <v>31</v>
      </c>
      <c r="D119" s="4" t="s">
        <v>7</v>
      </c>
      <c r="E119" s="107" t="s">
        <v>31</v>
      </c>
      <c r="F119" s="107" t="s">
        <v>33</v>
      </c>
    </row>
    <row r="120" spans="1:6">
      <c r="A120" s="63" t="s">
        <v>20</v>
      </c>
      <c r="B120" s="52" t="s">
        <v>63</v>
      </c>
      <c r="C120" s="155">
        <v>0.2</v>
      </c>
      <c r="D120" s="156">
        <f>E114*C120</f>
        <v>279</v>
      </c>
      <c r="E120" s="148">
        <v>3</v>
      </c>
      <c r="F120" s="34">
        <f t="shared" ref="F120:F127" si="6">PRODUCT(D120*E120)</f>
        <v>837</v>
      </c>
    </row>
    <row r="121" spans="1:6">
      <c r="A121" s="63" t="s">
        <v>21</v>
      </c>
      <c r="B121" s="52" t="s">
        <v>63</v>
      </c>
      <c r="C121" s="68">
        <v>0.08</v>
      </c>
      <c r="D121" s="33">
        <f>E114*C121</f>
        <v>111.60000000000001</v>
      </c>
      <c r="E121" s="31">
        <v>3</v>
      </c>
      <c r="F121" s="34">
        <f t="shared" si="6"/>
        <v>334.8</v>
      </c>
    </row>
    <row r="122" spans="1:6">
      <c r="A122" s="63" t="s">
        <v>22</v>
      </c>
      <c r="B122" s="52" t="s">
        <v>63</v>
      </c>
      <c r="C122" s="157">
        <v>1.4999999999999999E-2</v>
      </c>
      <c r="D122" s="158">
        <f>E114*C122</f>
        <v>20.925000000000001</v>
      </c>
      <c r="E122" s="31">
        <v>3</v>
      </c>
      <c r="F122" s="34">
        <f t="shared" si="6"/>
        <v>62.775000000000006</v>
      </c>
    </row>
    <row r="123" spans="1:6">
      <c r="A123" s="63" t="s">
        <v>23</v>
      </c>
      <c r="B123" s="52" t="s">
        <v>63</v>
      </c>
      <c r="C123" s="68">
        <v>0.01</v>
      </c>
      <c r="D123" s="33">
        <f>E114*C123</f>
        <v>13.950000000000001</v>
      </c>
      <c r="E123" s="31">
        <v>3</v>
      </c>
      <c r="F123" s="34">
        <f t="shared" si="6"/>
        <v>41.85</v>
      </c>
    </row>
    <row r="124" spans="1:6">
      <c r="A124" s="63" t="s">
        <v>24</v>
      </c>
      <c r="B124" s="52" t="s">
        <v>63</v>
      </c>
      <c r="C124" s="157">
        <v>2E-3</v>
      </c>
      <c r="D124" s="158">
        <f>E114*C124</f>
        <v>2.79</v>
      </c>
      <c r="E124" s="31">
        <v>3</v>
      </c>
      <c r="F124" s="34">
        <f t="shared" si="6"/>
        <v>8.370000000000001</v>
      </c>
    </row>
    <row r="125" spans="1:6">
      <c r="A125" s="63" t="s">
        <v>29</v>
      </c>
      <c r="B125" s="52" t="s">
        <v>63</v>
      </c>
      <c r="C125" s="68">
        <v>6.0000000000000001E-3</v>
      </c>
      <c r="D125" s="33">
        <f>E114*C125</f>
        <v>8.370000000000001</v>
      </c>
      <c r="E125" s="31">
        <v>3</v>
      </c>
      <c r="F125" s="34">
        <f t="shared" si="6"/>
        <v>25.110000000000003</v>
      </c>
    </row>
    <row r="126" spans="1:6">
      <c r="A126" s="63" t="s">
        <v>25</v>
      </c>
      <c r="B126" s="52" t="s">
        <v>63</v>
      </c>
      <c r="C126" s="68">
        <v>2.5000000000000001E-2</v>
      </c>
      <c r="D126" s="33">
        <f>E114*C126</f>
        <v>34.875</v>
      </c>
      <c r="E126" s="31">
        <v>3</v>
      </c>
      <c r="F126" s="34">
        <f t="shared" si="6"/>
        <v>104.625</v>
      </c>
    </row>
    <row r="127" spans="1:6">
      <c r="A127" s="63" t="s">
        <v>26</v>
      </c>
      <c r="B127" s="52" t="s">
        <v>63</v>
      </c>
      <c r="C127" s="68">
        <v>0.03</v>
      </c>
      <c r="D127" s="33">
        <f>E114*C127</f>
        <v>41.85</v>
      </c>
      <c r="E127" s="31">
        <v>3</v>
      </c>
      <c r="F127" s="34">
        <f t="shared" si="6"/>
        <v>125.55000000000001</v>
      </c>
    </row>
    <row r="128" spans="1:6">
      <c r="A128" s="64" t="s">
        <v>30</v>
      </c>
      <c r="B128" s="159"/>
      <c r="C128" s="160">
        <f>SUM(C120:C127)</f>
        <v>0.3680000000000001</v>
      </c>
      <c r="D128" s="25">
        <f>SUM(D120:D127)</f>
        <v>513.36</v>
      </c>
      <c r="E128" s="32"/>
      <c r="F128" s="278">
        <f>SUM(F120:F127)</f>
        <v>1540.0799999999997</v>
      </c>
    </row>
    <row r="129" spans="1:6">
      <c r="A129" s="380" t="s">
        <v>34</v>
      </c>
      <c r="B129" s="383"/>
      <c r="C129" s="381"/>
      <c r="D129" s="381"/>
      <c r="E129" s="381"/>
      <c r="F129" s="382"/>
    </row>
    <row r="130" spans="1:6">
      <c r="A130" s="106" t="s">
        <v>19</v>
      </c>
      <c r="B130" s="154" t="s">
        <v>32</v>
      </c>
      <c r="C130" s="107" t="s">
        <v>31</v>
      </c>
      <c r="D130" s="4" t="s">
        <v>7</v>
      </c>
      <c r="E130" s="107" t="s">
        <v>31</v>
      </c>
      <c r="F130" s="107" t="s">
        <v>33</v>
      </c>
    </row>
    <row r="131" spans="1:6">
      <c r="A131" s="63" t="s">
        <v>35</v>
      </c>
      <c r="B131" s="52" t="s">
        <v>63</v>
      </c>
      <c r="C131" s="155">
        <v>8.3299999999999999E-2</v>
      </c>
      <c r="D131" s="147">
        <f>E116*C131</f>
        <v>156.58733999999998</v>
      </c>
      <c r="E131" s="148">
        <v>3</v>
      </c>
      <c r="F131" s="34">
        <f t="shared" ref="F131:F134" si="7">PRODUCT(D131*E131)</f>
        <v>469.76201999999995</v>
      </c>
    </row>
    <row r="132" spans="1:6" ht="12.75" customHeight="1">
      <c r="A132" s="63" t="s">
        <v>36</v>
      </c>
      <c r="B132" s="52" t="s">
        <v>63</v>
      </c>
      <c r="C132" s="68">
        <v>2.7799999999999998E-2</v>
      </c>
      <c r="D132" s="34">
        <f>D138</f>
        <v>0.56393999999999989</v>
      </c>
      <c r="E132" s="31">
        <v>3</v>
      </c>
      <c r="F132" s="34">
        <f t="shared" si="7"/>
        <v>1.6918199999999997</v>
      </c>
    </row>
    <row r="133" spans="1:6">
      <c r="A133" s="161" t="s">
        <v>33</v>
      </c>
      <c r="B133" s="52" t="s">
        <v>63</v>
      </c>
      <c r="C133" s="162">
        <f>SUM(C131:C132)</f>
        <v>0.1111</v>
      </c>
      <c r="D133" s="119">
        <f>SUM(D131:D132)</f>
        <v>157.15127999999999</v>
      </c>
      <c r="E133" s="42">
        <v>3</v>
      </c>
      <c r="F133" s="34">
        <f t="shared" si="7"/>
        <v>471.45383999999996</v>
      </c>
    </row>
    <row r="134" spans="1:6">
      <c r="A134" s="63" t="s">
        <v>37</v>
      </c>
      <c r="B134" s="52" t="s">
        <v>63</v>
      </c>
      <c r="C134" s="68">
        <v>4.0899999999999999E-2</v>
      </c>
      <c r="D134" s="34">
        <f>E116*C134</f>
        <v>76.88382</v>
      </c>
      <c r="E134" s="31">
        <v>3</v>
      </c>
      <c r="F134" s="34">
        <f t="shared" si="7"/>
        <v>230.65145999999999</v>
      </c>
    </row>
    <row r="135" spans="1:6">
      <c r="A135" s="64" t="s">
        <v>38</v>
      </c>
      <c r="B135" s="52" t="s">
        <v>63</v>
      </c>
      <c r="C135" s="162">
        <f>SUM(C134,C133)</f>
        <v>0.152</v>
      </c>
      <c r="D135" s="119">
        <f>SUM(D134,D133)</f>
        <v>234.0351</v>
      </c>
      <c r="E135" s="42"/>
      <c r="F135" s="43">
        <f>SUM(F133,F134)</f>
        <v>702.10529999999994</v>
      </c>
    </row>
    <row r="136" spans="1:6">
      <c r="A136" s="384" t="s">
        <v>196</v>
      </c>
      <c r="B136" s="383"/>
      <c r="C136" s="383"/>
      <c r="D136" s="383"/>
      <c r="E136" s="383"/>
      <c r="F136" s="385"/>
    </row>
    <row r="137" spans="1:6">
      <c r="A137" s="39" t="s">
        <v>19</v>
      </c>
      <c r="B137" s="77" t="s">
        <v>32</v>
      </c>
      <c r="C137" s="44" t="s">
        <v>31</v>
      </c>
      <c r="D137" s="4" t="s">
        <v>7</v>
      </c>
      <c r="E137" s="42" t="s">
        <v>31</v>
      </c>
      <c r="F137" s="43" t="s">
        <v>33</v>
      </c>
    </row>
    <row r="138" spans="1:6">
      <c r="A138" s="63" t="s">
        <v>197</v>
      </c>
      <c r="B138" s="52" t="s">
        <v>63</v>
      </c>
      <c r="C138" s="68">
        <v>2.9999999999999997E-4</v>
      </c>
      <c r="D138" s="33">
        <f>E116*C138</f>
        <v>0.56393999999999989</v>
      </c>
      <c r="E138" s="31">
        <v>3</v>
      </c>
      <c r="F138" s="34">
        <f>PRODUCT(D138*E138)</f>
        <v>1.6918199999999997</v>
      </c>
    </row>
    <row r="139" spans="1:6">
      <c r="A139" s="63" t="s">
        <v>195</v>
      </c>
      <c r="B139" s="52" t="s">
        <v>63</v>
      </c>
      <c r="C139" s="68">
        <v>1E-4</v>
      </c>
      <c r="D139" s="33">
        <f>E116*C139</f>
        <v>0.18798000000000001</v>
      </c>
      <c r="E139" s="31">
        <v>3</v>
      </c>
      <c r="F139" s="34">
        <f>PRODUCT(D139,E139)</f>
        <v>0.56394</v>
      </c>
    </row>
    <row r="140" spans="1:6">
      <c r="A140" s="74" t="s">
        <v>41</v>
      </c>
      <c r="B140" s="52" t="s">
        <v>63</v>
      </c>
      <c r="C140" s="163">
        <f>SUM(C138:C139)</f>
        <v>3.9999999999999996E-4</v>
      </c>
      <c r="D140" s="46">
        <f>SUM(D138:D139)</f>
        <v>0.75191999999999992</v>
      </c>
      <c r="E140" s="47"/>
      <c r="F140" s="48">
        <f>SUM(F138:F139)</f>
        <v>2.2557599999999995</v>
      </c>
    </row>
    <row r="141" spans="1:6">
      <c r="A141" s="364" t="s">
        <v>42</v>
      </c>
      <c r="B141" s="364"/>
      <c r="C141" s="364"/>
      <c r="D141" s="364"/>
      <c r="E141" s="364"/>
      <c r="F141" s="364"/>
    </row>
    <row r="142" spans="1:6">
      <c r="A142" s="39" t="s">
        <v>19</v>
      </c>
      <c r="B142" s="77" t="s">
        <v>32</v>
      </c>
      <c r="C142" s="44" t="s">
        <v>31</v>
      </c>
      <c r="D142" s="4" t="s">
        <v>7</v>
      </c>
      <c r="E142" s="42" t="s">
        <v>31</v>
      </c>
      <c r="F142" s="43" t="s">
        <v>33</v>
      </c>
    </row>
    <row r="143" spans="1:6">
      <c r="A143" s="51" t="s">
        <v>43</v>
      </c>
      <c r="B143" s="52" t="s">
        <v>63</v>
      </c>
      <c r="C143" s="52">
        <v>4.1999999999999997E-3</v>
      </c>
      <c r="D143" s="58">
        <f>E116*C143</f>
        <v>7.8951599999999997</v>
      </c>
      <c r="E143" s="49">
        <v>3</v>
      </c>
      <c r="F143" s="34">
        <f t="shared" ref="F143:F148" si="8">PRODUCT(D143*E143)</f>
        <v>23.685479999999998</v>
      </c>
    </row>
    <row r="144" spans="1:6">
      <c r="A144" s="51" t="s">
        <v>44</v>
      </c>
      <c r="B144" s="52" t="s">
        <v>63</v>
      </c>
      <c r="C144" s="52">
        <v>1.6999999999999999E-3</v>
      </c>
      <c r="D144" s="58">
        <f>E116*C144</f>
        <v>3.1956599999999997</v>
      </c>
      <c r="E144" s="49">
        <v>3</v>
      </c>
      <c r="F144" s="34">
        <f t="shared" si="8"/>
        <v>9.5869799999999987</v>
      </c>
    </row>
    <row r="145" spans="1:6">
      <c r="A145" s="51" t="s">
        <v>45</v>
      </c>
      <c r="B145" s="52" t="s">
        <v>63</v>
      </c>
      <c r="C145" s="52">
        <v>3.2000000000000001E-2</v>
      </c>
      <c r="D145" s="58">
        <f>E116*C145</f>
        <v>60.153599999999997</v>
      </c>
      <c r="E145" s="49">
        <v>3</v>
      </c>
      <c r="F145" s="34">
        <f t="shared" si="8"/>
        <v>180.46080000000001</v>
      </c>
    </row>
    <row r="146" spans="1:6">
      <c r="A146" s="51" t="s">
        <v>46</v>
      </c>
      <c r="B146" s="52" t="s">
        <v>63</v>
      </c>
      <c r="C146" s="52">
        <v>8.0000000000000002E-3</v>
      </c>
      <c r="D146" s="58">
        <f>E116*C146</f>
        <v>15.038399999999999</v>
      </c>
      <c r="E146" s="49">
        <v>3</v>
      </c>
      <c r="F146" s="34">
        <f t="shared" si="8"/>
        <v>45.115200000000002</v>
      </c>
    </row>
    <row r="147" spans="1:6">
      <c r="A147" s="51" t="s">
        <v>47</v>
      </c>
      <c r="B147" s="52" t="s">
        <v>63</v>
      </c>
      <c r="C147" s="52">
        <v>2.9999999999999997E-4</v>
      </c>
      <c r="D147" s="58">
        <f>E116*C147</f>
        <v>0.56393999999999989</v>
      </c>
      <c r="E147" s="49">
        <v>3</v>
      </c>
      <c r="F147" s="34">
        <f t="shared" si="8"/>
        <v>1.6918199999999997</v>
      </c>
    </row>
    <row r="148" spans="1:6">
      <c r="A148" s="51" t="s">
        <v>48</v>
      </c>
      <c r="B148" s="52" t="s">
        <v>63</v>
      </c>
      <c r="C148" s="52">
        <v>2.9999999999999997E-4</v>
      </c>
      <c r="D148" s="58">
        <f>E116*C148</f>
        <v>0.56393999999999989</v>
      </c>
      <c r="E148" s="49">
        <v>3</v>
      </c>
      <c r="F148" s="34">
        <f t="shared" si="8"/>
        <v>1.6918199999999997</v>
      </c>
    </row>
    <row r="149" spans="1:6">
      <c r="A149" s="108" t="s">
        <v>49</v>
      </c>
      <c r="B149" s="52" t="s">
        <v>63</v>
      </c>
      <c r="C149" s="57">
        <f>SUM(C143:C148)</f>
        <v>4.6500000000000007E-2</v>
      </c>
      <c r="D149" s="56">
        <f>SUM(D143:D148)</f>
        <v>87.410699999999991</v>
      </c>
      <c r="E149" s="55"/>
      <c r="F149" s="56">
        <f>SUM(F143:F148)</f>
        <v>262.2321</v>
      </c>
    </row>
    <row r="150" spans="1:6">
      <c r="A150" s="365" t="s">
        <v>50</v>
      </c>
      <c r="B150" s="366"/>
      <c r="C150" s="366"/>
      <c r="D150" s="366"/>
      <c r="E150" s="366"/>
      <c r="F150" s="367"/>
    </row>
    <row r="151" spans="1:6">
      <c r="A151" s="39" t="s">
        <v>19</v>
      </c>
      <c r="B151" s="77" t="s">
        <v>32</v>
      </c>
      <c r="C151" s="44" t="s">
        <v>31</v>
      </c>
      <c r="D151" s="4" t="s">
        <v>7</v>
      </c>
      <c r="E151" s="42" t="s">
        <v>31</v>
      </c>
      <c r="F151" s="43" t="s">
        <v>33</v>
      </c>
    </row>
    <row r="152" spans="1:6">
      <c r="A152" s="51" t="s">
        <v>52</v>
      </c>
      <c r="B152" s="52" t="s">
        <v>63</v>
      </c>
      <c r="C152" s="52">
        <v>8.3299999999999999E-2</v>
      </c>
      <c r="D152" s="58">
        <f>E116*C152</f>
        <v>156.58733999999998</v>
      </c>
      <c r="E152" s="49">
        <v>3</v>
      </c>
      <c r="F152" s="34">
        <f>PRODUCT(D152*E152)</f>
        <v>469.76201999999995</v>
      </c>
    </row>
    <row r="153" spans="1:6">
      <c r="A153" s="51" t="s">
        <v>53</v>
      </c>
      <c r="B153" s="52" t="s">
        <v>63</v>
      </c>
      <c r="C153" s="52">
        <v>1.3899999999999999E-2</v>
      </c>
      <c r="D153" s="58">
        <f>E116*C153</f>
        <v>26.129219999999997</v>
      </c>
      <c r="E153" s="49">
        <v>3</v>
      </c>
      <c r="F153" s="34">
        <f t="shared" ref="F153:F159" si="9">PRODUCT(D153*E153)</f>
        <v>78.387659999999983</v>
      </c>
    </row>
    <row r="154" spans="1:6">
      <c r="A154" s="51" t="s">
        <v>54</v>
      </c>
      <c r="B154" s="52" t="s">
        <v>63</v>
      </c>
      <c r="C154" s="52">
        <v>2.0000000000000001E-4</v>
      </c>
      <c r="D154" s="58">
        <f>E116*C154</f>
        <v>0.37596000000000002</v>
      </c>
      <c r="E154" s="49">
        <v>3</v>
      </c>
      <c r="F154" s="34">
        <f t="shared" si="9"/>
        <v>1.12788</v>
      </c>
    </row>
    <row r="155" spans="1:6">
      <c r="A155" s="51" t="s">
        <v>55</v>
      </c>
      <c r="B155" s="52" t="s">
        <v>63</v>
      </c>
      <c r="C155" s="52">
        <v>2.8E-3</v>
      </c>
      <c r="D155" s="58">
        <f>E116*C155</f>
        <v>5.2634400000000001</v>
      </c>
      <c r="E155" s="49">
        <v>3</v>
      </c>
      <c r="F155" s="34">
        <f t="shared" si="9"/>
        <v>15.790320000000001</v>
      </c>
    </row>
    <row r="156" spans="1:6">
      <c r="A156" s="51" t="s">
        <v>56</v>
      </c>
      <c r="B156" s="52" t="s">
        <v>63</v>
      </c>
      <c r="C156" s="52">
        <v>3.3E-3</v>
      </c>
      <c r="D156" s="58">
        <f>E116*C156</f>
        <v>6.2033399999999999</v>
      </c>
      <c r="E156" s="49">
        <v>3</v>
      </c>
      <c r="F156" s="34">
        <f t="shared" si="9"/>
        <v>18.610019999999999</v>
      </c>
    </row>
    <row r="157" spans="1:6">
      <c r="A157" s="51" t="s">
        <v>57</v>
      </c>
      <c r="B157" s="52" t="s">
        <v>63</v>
      </c>
      <c r="C157" s="52">
        <v>1.9400000000000001E-2</v>
      </c>
      <c r="D157" s="58">
        <f>E116*C157</f>
        <v>36.468119999999999</v>
      </c>
      <c r="E157" s="49">
        <v>3</v>
      </c>
      <c r="F157" s="34">
        <f t="shared" si="9"/>
        <v>109.40436</v>
      </c>
    </row>
    <row r="158" spans="1:6">
      <c r="A158" s="54" t="s">
        <v>33</v>
      </c>
      <c r="B158" s="52" t="s">
        <v>63</v>
      </c>
      <c r="C158" s="57">
        <f>SUM(C152:C157)</f>
        <v>0.1229</v>
      </c>
      <c r="D158" s="56">
        <f>SUM(D152:D157)</f>
        <v>231.02741999999998</v>
      </c>
      <c r="E158" s="55">
        <v>3</v>
      </c>
      <c r="F158" s="34">
        <f t="shared" si="9"/>
        <v>693.08225999999991</v>
      </c>
    </row>
    <row r="159" spans="1:6">
      <c r="A159" s="51" t="s">
        <v>58</v>
      </c>
      <c r="B159" s="52" t="s">
        <v>63</v>
      </c>
      <c r="C159" s="52">
        <v>4.53E-2</v>
      </c>
      <c r="D159" s="58">
        <f>E116*C159</f>
        <v>85.154939999999996</v>
      </c>
      <c r="E159" s="49">
        <v>3</v>
      </c>
      <c r="F159" s="34">
        <f t="shared" si="9"/>
        <v>255.46481999999997</v>
      </c>
    </row>
    <row r="160" spans="1:6">
      <c r="A160" s="108" t="s">
        <v>51</v>
      </c>
      <c r="B160" s="52" t="s">
        <v>63</v>
      </c>
      <c r="C160" s="57">
        <f>SUM(C159,C158)</f>
        <v>0.16819999999999999</v>
      </c>
      <c r="D160" s="59">
        <f>SUM(D159,D158)</f>
        <v>316.18235999999996</v>
      </c>
      <c r="E160" s="54"/>
      <c r="F160" s="43">
        <f>SUM(F159,F158)</f>
        <v>948.54707999999982</v>
      </c>
    </row>
    <row r="161" spans="1:6">
      <c r="A161" s="368"/>
      <c r="B161" s="369"/>
      <c r="C161" s="369"/>
      <c r="D161" s="369"/>
      <c r="E161" s="369"/>
      <c r="F161" s="370"/>
    </row>
    <row r="162" spans="1:6" ht="32.25" customHeight="1">
      <c r="A162" s="112" t="s">
        <v>59</v>
      </c>
      <c r="B162" s="113" t="s">
        <v>63</v>
      </c>
      <c r="C162" s="60">
        <f>SUM(C160,C149,C140,C135,C128)</f>
        <v>0.73510000000000009</v>
      </c>
      <c r="D162" s="284">
        <f>SUM(D160,D149,D140,D135,D128)</f>
        <v>1151.74008</v>
      </c>
      <c r="E162" s="283">
        <v>3</v>
      </c>
      <c r="F162" s="285">
        <f>SUM(F160,F149,F140,F135,F128)</f>
        <v>3455.2202399999996</v>
      </c>
    </row>
    <row r="163" spans="1:6">
      <c r="A163" s="371"/>
      <c r="B163" s="372"/>
      <c r="C163" s="372"/>
      <c r="D163" s="372"/>
      <c r="E163" s="372"/>
      <c r="F163" s="373"/>
    </row>
    <row r="164" spans="1:6" ht="15.75">
      <c r="A164" s="374" t="s">
        <v>61</v>
      </c>
      <c r="B164" s="446"/>
      <c r="C164" s="446"/>
      <c r="D164" s="446"/>
      <c r="E164" s="446"/>
      <c r="F164" s="447"/>
    </row>
    <row r="165" spans="1:6">
      <c r="A165" s="39" t="s">
        <v>19</v>
      </c>
      <c r="B165" s="41" t="s">
        <v>32</v>
      </c>
      <c r="C165" s="44" t="s">
        <v>31</v>
      </c>
      <c r="D165" s="4" t="s">
        <v>7</v>
      </c>
      <c r="E165" s="42" t="s">
        <v>31</v>
      </c>
      <c r="F165" s="43" t="s">
        <v>33</v>
      </c>
    </row>
    <row r="166" spans="1:6">
      <c r="A166" s="81" t="s">
        <v>201</v>
      </c>
      <c r="B166" s="79" t="s">
        <v>63</v>
      </c>
      <c r="C166" s="87">
        <v>0.06</v>
      </c>
      <c r="D166" s="168">
        <f>209-83.7</f>
        <v>125.3</v>
      </c>
      <c r="E166" s="89">
        <v>3</v>
      </c>
      <c r="F166" s="34">
        <f>PRODUCT(D166*E166)</f>
        <v>375.9</v>
      </c>
    </row>
    <row r="167" spans="1:6">
      <c r="A167" s="395" t="s">
        <v>62</v>
      </c>
      <c r="B167" s="396"/>
      <c r="C167" s="455"/>
      <c r="D167" s="169">
        <f>D166</f>
        <v>125.3</v>
      </c>
      <c r="E167" s="128"/>
      <c r="F167" s="78">
        <f>SUM(F166)</f>
        <v>375.9</v>
      </c>
    </row>
    <row r="168" spans="1:6" ht="15.75">
      <c r="A168" s="442" t="s">
        <v>66</v>
      </c>
      <c r="B168" s="443"/>
      <c r="C168" s="443"/>
      <c r="D168" s="443"/>
      <c r="E168" s="443"/>
      <c r="F168" s="444"/>
    </row>
    <row r="169" spans="1:6">
      <c r="A169" s="107" t="s">
        <v>19</v>
      </c>
      <c r="B169" s="90" t="s">
        <v>32</v>
      </c>
      <c r="C169" s="90" t="s">
        <v>31</v>
      </c>
      <c r="D169" s="4" t="s">
        <v>7</v>
      </c>
      <c r="E169" s="42" t="s">
        <v>31</v>
      </c>
      <c r="F169" s="43" t="s">
        <v>33</v>
      </c>
    </row>
    <row r="170" spans="1:6">
      <c r="A170" s="91" t="s">
        <v>65</v>
      </c>
      <c r="B170" s="92" t="s">
        <v>67</v>
      </c>
      <c r="C170" s="93">
        <v>1</v>
      </c>
      <c r="D170" s="88">
        <v>450</v>
      </c>
      <c r="E170" s="89">
        <v>3</v>
      </c>
      <c r="F170" s="275">
        <f>PRODUCT(D170*E170)</f>
        <v>1350</v>
      </c>
    </row>
    <row r="171" spans="1:6">
      <c r="A171" s="91" t="s">
        <v>64</v>
      </c>
      <c r="B171" s="92" t="s">
        <v>63</v>
      </c>
      <c r="C171" s="94">
        <v>0.2</v>
      </c>
      <c r="D171" s="33">
        <f>C171*D170</f>
        <v>90</v>
      </c>
      <c r="E171" s="31">
        <v>3</v>
      </c>
      <c r="F171" s="275">
        <f>PRODUCT(D171*E171)</f>
        <v>270</v>
      </c>
    </row>
    <row r="172" spans="1:6">
      <c r="A172" s="456" t="s">
        <v>68</v>
      </c>
      <c r="B172" s="456"/>
      <c r="C172" s="456"/>
      <c r="D172" s="109">
        <f>D170-D171</f>
        <v>360</v>
      </c>
      <c r="E172" s="127"/>
      <c r="F172" s="109">
        <f>F170-F171</f>
        <v>1080</v>
      </c>
    </row>
    <row r="173" spans="1:6" ht="15.75">
      <c r="A173" s="417" t="s">
        <v>101</v>
      </c>
      <c r="B173" s="418"/>
      <c r="C173" s="418"/>
      <c r="D173" s="418"/>
      <c r="E173" s="418"/>
      <c r="F173" s="419"/>
    </row>
    <row r="174" spans="1:6">
      <c r="A174" s="107" t="s">
        <v>19</v>
      </c>
      <c r="B174" s="107" t="s">
        <v>32</v>
      </c>
      <c r="C174" s="107" t="s">
        <v>31</v>
      </c>
      <c r="D174" s="4" t="s">
        <v>7</v>
      </c>
      <c r="E174" s="42" t="s">
        <v>31</v>
      </c>
      <c r="F174" s="43" t="s">
        <v>33</v>
      </c>
    </row>
    <row r="175" spans="1:6">
      <c r="A175" s="91" t="s">
        <v>102</v>
      </c>
      <c r="B175" s="136" t="s">
        <v>105</v>
      </c>
      <c r="C175" s="104">
        <v>1</v>
      </c>
      <c r="D175" s="104">
        <v>60</v>
      </c>
      <c r="E175" s="104">
        <v>3</v>
      </c>
      <c r="F175" s="34">
        <f>PRODUCT(D175*E175)</f>
        <v>180</v>
      </c>
    </row>
    <row r="176" spans="1:6">
      <c r="A176" s="91" t="s">
        <v>103</v>
      </c>
      <c r="B176" s="104" t="s">
        <v>105</v>
      </c>
      <c r="C176" s="104">
        <v>1</v>
      </c>
      <c r="D176" s="104">
        <v>20</v>
      </c>
      <c r="E176" s="104">
        <v>3</v>
      </c>
      <c r="F176" s="34">
        <f>PRODUCT(D176*E176)</f>
        <v>60</v>
      </c>
    </row>
    <row r="177" spans="1:6">
      <c r="A177" s="135" t="s">
        <v>104</v>
      </c>
      <c r="B177" s="104" t="s">
        <v>105</v>
      </c>
      <c r="C177" s="104">
        <v>1</v>
      </c>
      <c r="D177" s="104">
        <v>20</v>
      </c>
      <c r="E177" s="104">
        <v>3</v>
      </c>
      <c r="F177" s="34">
        <f>PRODUCT(D177*E177)</f>
        <v>60</v>
      </c>
    </row>
    <row r="178" spans="1:6">
      <c r="A178" s="386" t="s">
        <v>81</v>
      </c>
      <c r="B178" s="387"/>
      <c r="C178" s="388"/>
      <c r="D178" s="137">
        <f>SUM(D175:D177)</f>
        <v>100</v>
      </c>
      <c r="E178" s="102"/>
      <c r="F178" s="137">
        <f>SUM(F175:F177)</f>
        <v>300</v>
      </c>
    </row>
    <row r="179" spans="1:6" ht="15.75">
      <c r="A179" s="448" t="s">
        <v>106</v>
      </c>
      <c r="B179" s="449"/>
      <c r="C179" s="449"/>
      <c r="D179" s="449"/>
      <c r="E179" s="449"/>
      <c r="F179" s="450"/>
    </row>
    <row r="180" spans="1:6">
      <c r="A180" s="39" t="s">
        <v>70</v>
      </c>
      <c r="B180" s="39" t="s">
        <v>69</v>
      </c>
      <c r="C180" s="110" t="s">
        <v>82</v>
      </c>
      <c r="D180" s="39" t="s">
        <v>120</v>
      </c>
      <c r="E180" s="39" t="s">
        <v>31</v>
      </c>
      <c r="F180" s="95" t="s">
        <v>33</v>
      </c>
    </row>
    <row r="181" spans="1:6">
      <c r="A181" s="81" t="s">
        <v>71</v>
      </c>
      <c r="B181" s="82">
        <v>2</v>
      </c>
      <c r="C181" s="83">
        <v>18.059999999999999</v>
      </c>
      <c r="D181" s="34">
        <f>PRODUCT(B181*C181)</f>
        <v>36.119999999999997</v>
      </c>
      <c r="E181" s="84">
        <v>3</v>
      </c>
      <c r="F181" s="34">
        <f>PRODUCT(D181*E181)</f>
        <v>108.35999999999999</v>
      </c>
    </row>
    <row r="182" spans="1:6">
      <c r="A182" s="81" t="s">
        <v>72</v>
      </c>
      <c r="B182" s="82">
        <v>2</v>
      </c>
      <c r="C182" s="83">
        <v>18.059999999999999</v>
      </c>
      <c r="D182" s="34">
        <f t="shared" ref="D182:D188" si="10">PRODUCT(B182*C182)</f>
        <v>36.119999999999997</v>
      </c>
      <c r="E182" s="85">
        <v>3</v>
      </c>
      <c r="F182" s="34">
        <f t="shared" ref="F182:F188" si="11">PRODUCT(D182*E182)</f>
        <v>108.35999999999999</v>
      </c>
    </row>
    <row r="183" spans="1:6">
      <c r="A183" s="81" t="s">
        <v>73</v>
      </c>
      <c r="B183" s="82">
        <v>2</v>
      </c>
      <c r="C183" s="83">
        <v>22.8</v>
      </c>
      <c r="D183" s="34">
        <f t="shared" si="10"/>
        <v>45.6</v>
      </c>
      <c r="E183" s="85">
        <v>3</v>
      </c>
      <c r="F183" s="34">
        <f t="shared" si="11"/>
        <v>136.80000000000001</v>
      </c>
    </row>
    <row r="184" spans="1:6">
      <c r="A184" s="81" t="s">
        <v>74</v>
      </c>
      <c r="B184" s="82">
        <v>2</v>
      </c>
      <c r="C184" s="83">
        <v>25</v>
      </c>
      <c r="D184" s="34">
        <f t="shared" si="10"/>
        <v>50</v>
      </c>
      <c r="E184" s="85">
        <v>3</v>
      </c>
      <c r="F184" s="34">
        <f t="shared" si="11"/>
        <v>150</v>
      </c>
    </row>
    <row r="185" spans="1:6">
      <c r="A185" s="81" t="s">
        <v>75</v>
      </c>
      <c r="B185" s="82">
        <v>2</v>
      </c>
      <c r="C185" s="83">
        <v>35</v>
      </c>
      <c r="D185" s="34">
        <f t="shared" si="10"/>
        <v>70</v>
      </c>
      <c r="E185" s="85">
        <v>3</v>
      </c>
      <c r="F185" s="34">
        <f t="shared" si="11"/>
        <v>210</v>
      </c>
    </row>
    <row r="186" spans="1:6">
      <c r="A186" s="81" t="s">
        <v>76</v>
      </c>
      <c r="B186" s="82">
        <v>2</v>
      </c>
      <c r="C186" s="83">
        <v>7.5</v>
      </c>
      <c r="D186" s="34">
        <f t="shared" si="10"/>
        <v>15</v>
      </c>
      <c r="E186" s="85">
        <v>3</v>
      </c>
      <c r="F186" s="34">
        <f t="shared" si="11"/>
        <v>45</v>
      </c>
    </row>
    <row r="187" spans="1:6">
      <c r="A187" s="81" t="s">
        <v>77</v>
      </c>
      <c r="B187" s="82">
        <v>2</v>
      </c>
      <c r="C187" s="83">
        <v>3.5</v>
      </c>
      <c r="D187" s="34">
        <f t="shared" si="10"/>
        <v>7</v>
      </c>
      <c r="E187" s="85">
        <v>3</v>
      </c>
      <c r="F187" s="34">
        <f t="shared" si="11"/>
        <v>21</v>
      </c>
    </row>
    <row r="188" spans="1:6">
      <c r="A188" s="81" t="s">
        <v>78</v>
      </c>
      <c r="B188" s="82">
        <v>2</v>
      </c>
      <c r="C188" s="83">
        <v>8.5</v>
      </c>
      <c r="D188" s="34">
        <f t="shared" si="10"/>
        <v>17</v>
      </c>
      <c r="E188" s="85">
        <v>3</v>
      </c>
      <c r="F188" s="34">
        <f t="shared" si="11"/>
        <v>51</v>
      </c>
    </row>
    <row r="189" spans="1:6">
      <c r="A189" s="405" t="s">
        <v>40</v>
      </c>
      <c r="B189" s="406"/>
      <c r="C189" s="407"/>
      <c r="D189" s="101">
        <f>SUM(D181:D188)</f>
        <v>276.84000000000003</v>
      </c>
      <c r="E189" s="86"/>
      <c r="F189" s="100">
        <f>SUM(F181:F188)</f>
        <v>830.52</v>
      </c>
    </row>
    <row r="190" spans="1:6" s="116" customFormat="1" ht="14.25" customHeight="1">
      <c r="A190" s="39" t="s">
        <v>79</v>
      </c>
      <c r="B190" s="111"/>
      <c r="C190" s="86"/>
      <c r="D190" s="86"/>
      <c r="E190" s="86"/>
      <c r="F190" s="15" t="s">
        <v>80</v>
      </c>
    </row>
    <row r="191" spans="1:6">
      <c r="A191" s="81" t="s">
        <v>71</v>
      </c>
      <c r="B191" s="82">
        <v>1</v>
      </c>
      <c r="C191" s="83">
        <v>18.059999999999999</v>
      </c>
      <c r="D191" s="83">
        <v>18.059999999999999</v>
      </c>
      <c r="E191" s="80">
        <v>3</v>
      </c>
      <c r="F191" s="34">
        <f t="shared" ref="F191:F194" si="12">PRODUCT(D191*E191)</f>
        <v>54.179999999999993</v>
      </c>
    </row>
    <row r="192" spans="1:6">
      <c r="A192" s="81" t="s">
        <v>72</v>
      </c>
      <c r="B192" s="82">
        <v>1</v>
      </c>
      <c r="C192" s="83">
        <v>18.059999999999999</v>
      </c>
      <c r="D192" s="83">
        <v>18.059999999999999</v>
      </c>
      <c r="E192" s="99">
        <v>3</v>
      </c>
      <c r="F192" s="34">
        <f t="shared" si="12"/>
        <v>54.179999999999993</v>
      </c>
    </row>
    <row r="193" spans="1:6">
      <c r="A193" s="81" t="s">
        <v>73</v>
      </c>
      <c r="B193" s="82">
        <v>1</v>
      </c>
      <c r="C193" s="83">
        <v>22.8</v>
      </c>
      <c r="D193" s="83">
        <v>22.8</v>
      </c>
      <c r="E193" s="99">
        <v>3</v>
      </c>
      <c r="F193" s="34">
        <f t="shared" si="12"/>
        <v>68.400000000000006</v>
      </c>
    </row>
    <row r="194" spans="1:6">
      <c r="A194" s="96" t="s">
        <v>74</v>
      </c>
      <c r="B194" s="97">
        <v>1</v>
      </c>
      <c r="C194" s="98">
        <v>25</v>
      </c>
      <c r="D194" s="83">
        <v>25</v>
      </c>
      <c r="E194" s="99">
        <v>3</v>
      </c>
      <c r="F194" s="34">
        <f t="shared" si="12"/>
        <v>75</v>
      </c>
    </row>
    <row r="195" spans="1:6">
      <c r="A195" s="408" t="s">
        <v>40</v>
      </c>
      <c r="B195" s="408"/>
      <c r="C195" s="408"/>
      <c r="D195" s="123">
        <f>SUM(D191:D194)</f>
        <v>83.92</v>
      </c>
      <c r="E195" s="99"/>
      <c r="F195" s="100">
        <f>SUM(F191:F194)</f>
        <v>251.76</v>
      </c>
    </row>
    <row r="196" spans="1:6">
      <c r="A196" s="409" t="s">
        <v>202</v>
      </c>
      <c r="B196" s="410"/>
      <c r="C196" s="410"/>
      <c r="D196" s="125">
        <f>(SUM(D195,D189))/12</f>
        <v>30.063333333333336</v>
      </c>
      <c r="E196" s="170"/>
      <c r="F196" s="115">
        <f>(SUM(F195,F189))/12</f>
        <v>90.19</v>
      </c>
    </row>
    <row r="197" spans="1:6" ht="15.75">
      <c r="A197" s="451" t="s">
        <v>112</v>
      </c>
      <c r="B197" s="452"/>
      <c r="C197" s="452"/>
      <c r="D197" s="453"/>
      <c r="E197" s="452"/>
      <c r="F197" s="454"/>
    </row>
    <row r="198" spans="1:6" ht="21" customHeight="1">
      <c r="A198" s="102" t="s">
        <v>19</v>
      </c>
      <c r="B198" s="102" t="s">
        <v>32</v>
      </c>
      <c r="C198" s="114" t="s">
        <v>89</v>
      </c>
      <c r="D198" s="102" t="s">
        <v>82</v>
      </c>
      <c r="E198" s="102" t="s">
        <v>33</v>
      </c>
      <c r="F198" s="141" t="s">
        <v>111</v>
      </c>
    </row>
    <row r="199" spans="1:6">
      <c r="A199" s="103" t="s">
        <v>97</v>
      </c>
      <c r="B199" s="104" t="s">
        <v>32</v>
      </c>
      <c r="C199" s="118">
        <v>12</v>
      </c>
      <c r="D199" s="104">
        <v>80</v>
      </c>
      <c r="E199" s="34">
        <f>D199/C199</f>
        <v>6.666666666666667</v>
      </c>
      <c r="F199" s="415"/>
    </row>
    <row r="200" spans="1:6">
      <c r="A200" s="103" t="s">
        <v>83</v>
      </c>
      <c r="B200" s="104" t="s">
        <v>32</v>
      </c>
      <c r="C200" s="105">
        <v>3</v>
      </c>
      <c r="D200" s="34">
        <v>55.9</v>
      </c>
      <c r="E200" s="34">
        <f t="shared" ref="E200:E209" si="13">D200/C200</f>
        <v>18.633333333333333</v>
      </c>
      <c r="F200" s="416"/>
    </row>
    <row r="201" spans="1:6">
      <c r="A201" s="103" t="s">
        <v>84</v>
      </c>
      <c r="B201" s="104" t="s">
        <v>32</v>
      </c>
      <c r="C201" s="105">
        <v>3</v>
      </c>
      <c r="D201" s="34">
        <v>45.6</v>
      </c>
      <c r="E201" s="34">
        <f t="shared" si="13"/>
        <v>15.200000000000001</v>
      </c>
      <c r="F201" s="416"/>
    </row>
    <row r="202" spans="1:6">
      <c r="A202" s="103" t="s">
        <v>92</v>
      </c>
      <c r="B202" s="104" t="s">
        <v>32</v>
      </c>
      <c r="C202" s="105">
        <v>4</v>
      </c>
      <c r="D202" s="34">
        <v>24.9</v>
      </c>
      <c r="E202" s="34">
        <f t="shared" si="13"/>
        <v>6.2249999999999996</v>
      </c>
      <c r="F202" s="416"/>
    </row>
    <row r="203" spans="1:6">
      <c r="A203" s="103" t="s">
        <v>98</v>
      </c>
      <c r="B203" s="104" t="s">
        <v>95</v>
      </c>
      <c r="C203" s="105">
        <v>6</v>
      </c>
      <c r="D203" s="34">
        <v>55.9</v>
      </c>
      <c r="E203" s="34">
        <f t="shared" si="13"/>
        <v>9.3166666666666664</v>
      </c>
      <c r="F203" s="416"/>
    </row>
    <row r="204" spans="1:6">
      <c r="A204" s="103" t="s">
        <v>85</v>
      </c>
      <c r="B204" s="104" t="s">
        <v>95</v>
      </c>
      <c r="C204" s="105">
        <v>4</v>
      </c>
      <c r="D204" s="34">
        <v>55.9</v>
      </c>
      <c r="E204" s="34">
        <f t="shared" si="13"/>
        <v>13.975</v>
      </c>
      <c r="F204" s="416"/>
    </row>
    <row r="205" spans="1:6">
      <c r="A205" s="103" t="s">
        <v>86</v>
      </c>
      <c r="B205" s="104" t="s">
        <v>32</v>
      </c>
      <c r="C205" s="105">
        <v>3</v>
      </c>
      <c r="D205" s="34">
        <v>40.5</v>
      </c>
      <c r="E205" s="34">
        <f t="shared" si="13"/>
        <v>13.5</v>
      </c>
      <c r="F205" s="416"/>
    </row>
    <row r="206" spans="1:6" ht="13.5" customHeight="1">
      <c r="A206" s="103" t="s">
        <v>94</v>
      </c>
      <c r="B206" s="104" t="s">
        <v>32</v>
      </c>
      <c r="C206" s="105">
        <v>3</v>
      </c>
      <c r="D206" s="34">
        <v>15.5</v>
      </c>
      <c r="E206" s="34">
        <f t="shared" si="13"/>
        <v>5.166666666666667</v>
      </c>
      <c r="F206" s="416"/>
    </row>
    <row r="207" spans="1:6">
      <c r="A207" s="103" t="s">
        <v>93</v>
      </c>
      <c r="B207" s="104" t="s">
        <v>95</v>
      </c>
      <c r="C207" s="145">
        <v>0.25</v>
      </c>
      <c r="D207" s="34">
        <v>13.5</v>
      </c>
      <c r="E207" s="34">
        <f t="shared" si="13"/>
        <v>54</v>
      </c>
      <c r="F207" s="416"/>
    </row>
    <row r="208" spans="1:6">
      <c r="A208" s="103" t="s">
        <v>87</v>
      </c>
      <c r="B208" s="104" t="s">
        <v>32</v>
      </c>
      <c r="C208" s="105">
        <v>6</v>
      </c>
      <c r="D208" s="34">
        <v>25.45</v>
      </c>
      <c r="E208" s="34">
        <f t="shared" si="13"/>
        <v>4.2416666666666663</v>
      </c>
      <c r="F208" s="416"/>
    </row>
    <row r="209" spans="1:8" ht="14.25" customHeight="1">
      <c r="A209" s="103" t="s">
        <v>88</v>
      </c>
      <c r="B209" s="104" t="s">
        <v>96</v>
      </c>
      <c r="C209" s="105">
        <v>3</v>
      </c>
      <c r="D209" s="34">
        <v>25</v>
      </c>
      <c r="E209" s="34">
        <f t="shared" si="13"/>
        <v>8.3333333333333339</v>
      </c>
      <c r="F209" s="416"/>
    </row>
    <row r="210" spans="1:8">
      <c r="A210" s="420" t="s">
        <v>108</v>
      </c>
      <c r="B210" s="420"/>
      <c r="C210" s="420"/>
      <c r="D210" s="420"/>
      <c r="E210" s="34">
        <f>SUM(E199:E209)</f>
        <v>155.25833333333335</v>
      </c>
      <c r="F210" s="457"/>
    </row>
    <row r="211" spans="1:8">
      <c r="A211" s="120" t="s">
        <v>121</v>
      </c>
      <c r="B211" s="142" t="s">
        <v>110</v>
      </c>
      <c r="C211" s="120"/>
      <c r="D211" s="143">
        <v>3</v>
      </c>
      <c r="E211" s="119"/>
      <c r="F211" s="119">
        <f>PRODUCT(E210,D211)</f>
        <v>465.77500000000009</v>
      </c>
    </row>
    <row r="212" spans="1:8">
      <c r="A212" s="440"/>
      <c r="B212" s="440"/>
      <c r="C212" s="440"/>
      <c r="D212" s="440"/>
      <c r="E212" s="440"/>
      <c r="F212" s="440"/>
    </row>
    <row r="213" spans="1:8" ht="15">
      <c r="A213" s="421" t="s">
        <v>192</v>
      </c>
      <c r="B213" s="421"/>
      <c r="C213" s="421"/>
      <c r="D213" s="421"/>
      <c r="E213" s="422">
        <f>SUM(E210,D196,D178,D172,D167,D162,D116)</f>
        <v>3802.1617466666667</v>
      </c>
      <c r="F213" s="422"/>
      <c r="H213" s="286"/>
    </row>
    <row r="214" spans="1:8" ht="15">
      <c r="A214" s="421" t="s">
        <v>193</v>
      </c>
      <c r="B214" s="421"/>
      <c r="C214" s="421"/>
      <c r="D214" s="421"/>
      <c r="E214" s="441">
        <v>3</v>
      </c>
      <c r="F214" s="441"/>
      <c r="H214" s="286"/>
    </row>
    <row r="215" spans="1:8" ht="15">
      <c r="A215" s="411" t="s">
        <v>113</v>
      </c>
      <c r="B215" s="411"/>
      <c r="C215" s="411"/>
      <c r="D215" s="411"/>
      <c r="E215" s="438">
        <f>PRODUCT(E213,E214)</f>
        <v>11406.48524</v>
      </c>
      <c r="F215" s="439"/>
    </row>
    <row r="216" spans="1:8">
      <c r="A216" s="440"/>
      <c r="B216" s="440"/>
      <c r="C216" s="440"/>
      <c r="D216" s="440"/>
      <c r="E216" s="440"/>
      <c r="F216" s="440"/>
    </row>
    <row r="217" spans="1:8">
      <c r="A217" s="362"/>
      <c r="B217" s="362"/>
      <c r="C217" s="362"/>
      <c r="D217" s="362"/>
      <c r="E217" s="362"/>
      <c r="F217" s="362"/>
    </row>
    <row r="218" spans="1:8" ht="18">
      <c r="A218" s="363" t="s">
        <v>100</v>
      </c>
      <c r="B218" s="363"/>
      <c r="C218" s="363"/>
      <c r="D218" s="363"/>
      <c r="E218" s="363"/>
      <c r="F218" s="363"/>
    </row>
    <row r="219" spans="1:8" ht="20.25" customHeight="1">
      <c r="A219" s="461" t="s">
        <v>204</v>
      </c>
      <c r="B219" s="462"/>
      <c r="C219" s="462"/>
      <c r="D219" s="462"/>
      <c r="E219" s="462"/>
      <c r="F219" s="463"/>
    </row>
    <row r="220" spans="1:8" ht="20.25" customHeight="1">
      <c r="A220" s="464"/>
      <c r="B220" s="465"/>
      <c r="C220" s="465"/>
      <c r="D220" s="465"/>
      <c r="E220" s="465"/>
      <c r="F220" s="466"/>
    </row>
    <row r="221" spans="1:8">
      <c r="A221" s="467"/>
      <c r="B221" s="468"/>
      <c r="C221" s="468"/>
      <c r="D221" s="468"/>
      <c r="E221" s="468"/>
      <c r="F221" s="469"/>
    </row>
    <row r="222" spans="1:8" ht="15.75">
      <c r="A222" s="477" t="s">
        <v>124</v>
      </c>
      <c r="B222" s="477"/>
      <c r="C222" s="477"/>
      <c r="D222" s="477"/>
      <c r="E222" s="477"/>
      <c r="F222" s="477"/>
    </row>
    <row r="223" spans="1:8" ht="25.5">
      <c r="A223" s="174" t="s">
        <v>19</v>
      </c>
      <c r="B223" s="173" t="s">
        <v>32</v>
      </c>
      <c r="C223" s="173" t="s">
        <v>31</v>
      </c>
      <c r="D223" s="173" t="s">
        <v>82</v>
      </c>
      <c r="E223" s="121" t="s">
        <v>33</v>
      </c>
      <c r="F223" s="172" t="s">
        <v>122</v>
      </c>
    </row>
    <row r="224" spans="1:8">
      <c r="A224" s="81" t="s">
        <v>155</v>
      </c>
      <c r="B224" s="79" t="s">
        <v>32</v>
      </c>
      <c r="C224" s="299">
        <v>1.1000000000000001</v>
      </c>
      <c r="D224" s="149">
        <v>350000</v>
      </c>
      <c r="E224" s="164">
        <f>D224*C224</f>
        <v>385000.00000000006</v>
      </c>
      <c r="F224" s="476"/>
    </row>
    <row r="225" spans="1:6">
      <c r="A225" s="81" t="s">
        <v>154</v>
      </c>
      <c r="B225" s="79" t="s">
        <v>32</v>
      </c>
      <c r="C225" s="299">
        <v>1.1000000000000001</v>
      </c>
      <c r="D225" s="88">
        <v>180000</v>
      </c>
      <c r="E225" s="166">
        <f>D225*C225</f>
        <v>198000.00000000003</v>
      </c>
      <c r="F225" s="476"/>
    </row>
    <row r="226" spans="1:6">
      <c r="A226" s="81" t="s">
        <v>156</v>
      </c>
      <c r="B226" s="79" t="s">
        <v>63</v>
      </c>
      <c r="C226" s="171">
        <v>0.60289999999999999</v>
      </c>
      <c r="D226" s="88">
        <f>E224</f>
        <v>385000.00000000006</v>
      </c>
      <c r="E226" s="166">
        <f>(C226*D226)</f>
        <v>232116.50000000003</v>
      </c>
      <c r="F226" s="476"/>
    </row>
    <row r="227" spans="1:6">
      <c r="A227" s="81" t="s">
        <v>226</v>
      </c>
      <c r="B227" s="79" t="s">
        <v>63</v>
      </c>
      <c r="C227" s="171">
        <v>0.60289999999999999</v>
      </c>
      <c r="D227" s="88">
        <f>E225</f>
        <v>198000.00000000003</v>
      </c>
      <c r="E227" s="166">
        <f>(C227*D227)</f>
        <v>119374.20000000001</v>
      </c>
      <c r="F227" s="476"/>
    </row>
    <row r="228" spans="1:6">
      <c r="A228" s="81" t="s">
        <v>227</v>
      </c>
      <c r="B228" s="79" t="s">
        <v>115</v>
      </c>
      <c r="C228" s="165">
        <v>84</v>
      </c>
      <c r="D228" s="88">
        <f>SUM(E226,E227)</f>
        <v>351490.70000000007</v>
      </c>
      <c r="E228" s="166">
        <f>(D228/C228)</f>
        <v>4184.4130952380965</v>
      </c>
      <c r="F228" s="476"/>
    </row>
    <row r="229" spans="1:6">
      <c r="A229" s="470" t="s">
        <v>123</v>
      </c>
      <c r="B229" s="471"/>
      <c r="C229" s="471"/>
      <c r="D229" s="471"/>
      <c r="E229" s="472"/>
      <c r="F229" s="109">
        <f>E228</f>
        <v>4184.4130952380965</v>
      </c>
    </row>
    <row r="230" spans="1:6" ht="15.75">
      <c r="A230" s="473" t="s">
        <v>125</v>
      </c>
      <c r="B230" s="474"/>
      <c r="C230" s="474"/>
      <c r="D230" s="474"/>
      <c r="E230" s="474"/>
      <c r="F230" s="475"/>
    </row>
    <row r="231" spans="1:6" ht="25.5">
      <c r="A231" s="181" t="s">
        <v>19</v>
      </c>
      <c r="B231" s="39" t="s">
        <v>32</v>
      </c>
      <c r="C231" s="39" t="s">
        <v>31</v>
      </c>
      <c r="D231" s="39" t="s">
        <v>82</v>
      </c>
      <c r="E231" s="106" t="s">
        <v>33</v>
      </c>
      <c r="F231" s="107" t="s">
        <v>122</v>
      </c>
    </row>
    <row r="232" spans="1:6">
      <c r="A232" s="81" t="s">
        <v>173</v>
      </c>
      <c r="B232" s="79" t="s">
        <v>32</v>
      </c>
      <c r="C232" s="300">
        <v>1.1000000000000001</v>
      </c>
      <c r="D232" s="149">
        <f>E224+E225</f>
        <v>583000.00000000012</v>
      </c>
      <c r="E232" s="164">
        <f>D232*C232</f>
        <v>641300.00000000023</v>
      </c>
      <c r="F232" s="479"/>
    </row>
    <row r="233" spans="1:6">
      <c r="A233" s="81" t="s">
        <v>117</v>
      </c>
      <c r="B233" s="79" t="s">
        <v>63</v>
      </c>
      <c r="C233" s="175">
        <v>5.0000000000000001E-3</v>
      </c>
      <c r="D233" s="88">
        <f>E232</f>
        <v>641300.00000000023</v>
      </c>
      <c r="E233" s="176">
        <f>(C233*D233)</f>
        <v>3206.5000000000014</v>
      </c>
      <c r="F233" s="479"/>
    </row>
    <row r="234" spans="1:6">
      <c r="A234" s="470" t="s">
        <v>123</v>
      </c>
      <c r="B234" s="471"/>
      <c r="C234" s="471"/>
      <c r="D234" s="471"/>
      <c r="E234" s="472"/>
      <c r="F234" s="169">
        <f>E233</f>
        <v>3206.5000000000014</v>
      </c>
    </row>
    <row r="235" spans="1:6" ht="15.75">
      <c r="A235" s="473" t="s">
        <v>206</v>
      </c>
      <c r="B235" s="474"/>
      <c r="C235" s="474"/>
      <c r="D235" s="474"/>
      <c r="E235" s="474"/>
      <c r="F235" s="475"/>
    </row>
    <row r="236" spans="1:6" ht="25.5">
      <c r="A236" s="179" t="s">
        <v>4</v>
      </c>
      <c r="B236" s="4" t="s">
        <v>5</v>
      </c>
      <c r="C236" s="4" t="s">
        <v>6</v>
      </c>
      <c r="D236" s="4" t="s">
        <v>7</v>
      </c>
      <c r="E236" s="4" t="s">
        <v>8</v>
      </c>
      <c r="F236" s="107" t="s">
        <v>122</v>
      </c>
    </row>
    <row r="237" spans="1:6">
      <c r="A237" s="16" t="s">
        <v>208</v>
      </c>
      <c r="B237" s="177" t="s">
        <v>32</v>
      </c>
      <c r="C237" s="7">
        <v>1</v>
      </c>
      <c r="D237" s="117">
        <v>3000</v>
      </c>
      <c r="E237" s="117">
        <f>PRODUCT(D237,C237)</f>
        <v>3000</v>
      </c>
      <c r="F237" s="458"/>
    </row>
    <row r="238" spans="1:6">
      <c r="A238" s="5" t="s">
        <v>14</v>
      </c>
      <c r="B238" s="177" t="s">
        <v>32</v>
      </c>
      <c r="C238" s="7">
        <v>1</v>
      </c>
      <c r="D238" s="117">
        <v>196.5</v>
      </c>
      <c r="E238" s="117">
        <f>PRODUCT(D238,C238)</f>
        <v>196.5</v>
      </c>
      <c r="F238" s="459"/>
    </row>
    <row r="239" spans="1:6">
      <c r="A239" s="5" t="s">
        <v>126</v>
      </c>
      <c r="B239" s="177" t="s">
        <v>32</v>
      </c>
      <c r="C239" s="7">
        <v>1</v>
      </c>
      <c r="D239" s="117">
        <v>5000</v>
      </c>
      <c r="E239" s="117">
        <f>PRODUCT(D239,C239)</f>
        <v>5000</v>
      </c>
      <c r="F239" s="459"/>
    </row>
    <row r="240" spans="1:6">
      <c r="A240" s="5" t="s">
        <v>127</v>
      </c>
      <c r="B240" s="177" t="s">
        <v>32</v>
      </c>
      <c r="C240" s="7">
        <v>1</v>
      </c>
      <c r="D240" s="117">
        <v>600</v>
      </c>
      <c r="E240" s="117">
        <f>PRODUCT(D240,C240)</f>
        <v>600</v>
      </c>
      <c r="F240" s="459"/>
    </row>
    <row r="241" spans="1:6">
      <c r="A241" s="5" t="s">
        <v>128</v>
      </c>
      <c r="B241" s="177" t="s">
        <v>115</v>
      </c>
      <c r="C241" s="7">
        <v>12</v>
      </c>
      <c r="D241" s="117">
        <v>200</v>
      </c>
      <c r="E241" s="117">
        <f>PRODUCT(D241,C241)</f>
        <v>2400</v>
      </c>
      <c r="F241" s="460"/>
    </row>
    <row r="242" spans="1:6">
      <c r="A242" s="178" t="s">
        <v>123</v>
      </c>
      <c r="B242" s="6" t="s">
        <v>10</v>
      </c>
      <c r="C242" s="7">
        <v>12</v>
      </c>
      <c r="D242" s="117"/>
      <c r="E242" s="176">
        <f>SUM(E237:E241)</f>
        <v>11196.5</v>
      </c>
      <c r="F242" s="169">
        <f>(E242/C242)</f>
        <v>933.04166666666663</v>
      </c>
    </row>
    <row r="243" spans="1:6" ht="15.75">
      <c r="A243" s="473" t="s">
        <v>209</v>
      </c>
      <c r="B243" s="478"/>
      <c r="C243" s="478"/>
      <c r="D243" s="478"/>
      <c r="E243" s="478"/>
      <c r="F243" s="475"/>
    </row>
    <row r="244" spans="1:6" ht="15.75">
      <c r="A244" s="331" t="s">
        <v>159</v>
      </c>
      <c r="B244" s="331"/>
      <c r="C244" s="331"/>
      <c r="D244" s="331"/>
      <c r="E244" s="331"/>
      <c r="F244" s="331"/>
    </row>
    <row r="245" spans="1:6" ht="25.5">
      <c r="A245" s="192" t="s">
        <v>4</v>
      </c>
      <c r="B245" s="193" t="s">
        <v>5</v>
      </c>
      <c r="C245" s="193" t="s">
        <v>6</v>
      </c>
      <c r="D245" s="193" t="s">
        <v>7</v>
      </c>
      <c r="E245" s="194" t="s">
        <v>8</v>
      </c>
      <c r="F245" s="195" t="s">
        <v>122</v>
      </c>
    </row>
    <row r="246" spans="1:6">
      <c r="A246" s="196" t="s">
        <v>162</v>
      </c>
      <c r="B246" s="197" t="s">
        <v>130</v>
      </c>
      <c r="C246" s="198">
        <v>2</v>
      </c>
      <c r="D246" s="198">
        <v>5.3</v>
      </c>
      <c r="E246" s="199">
        <f>D246/C246</f>
        <v>2.65</v>
      </c>
      <c r="F246" s="480"/>
    </row>
    <row r="247" spans="1:6">
      <c r="A247" s="196" t="s">
        <v>163</v>
      </c>
      <c r="B247" s="200" t="s">
        <v>129</v>
      </c>
      <c r="C247" s="201">
        <v>2871</v>
      </c>
      <c r="D247" s="198">
        <f>E246</f>
        <v>2.65</v>
      </c>
      <c r="E247" s="202">
        <f>C247*D247</f>
        <v>7608.15</v>
      </c>
      <c r="F247" s="481"/>
    </row>
    <row r="248" spans="1:6">
      <c r="A248" s="482" t="s">
        <v>157</v>
      </c>
      <c r="B248" s="483"/>
      <c r="C248" s="483"/>
      <c r="D248" s="483"/>
      <c r="E248" s="484"/>
      <c r="F248" s="203">
        <f>E247</f>
        <v>7608.15</v>
      </c>
    </row>
    <row r="249" spans="1:6">
      <c r="A249" s="204" t="s">
        <v>239</v>
      </c>
      <c r="B249" s="291" t="s">
        <v>214</v>
      </c>
      <c r="C249" s="206">
        <v>1.9</v>
      </c>
      <c r="D249" s="206">
        <v>34</v>
      </c>
      <c r="E249" s="207">
        <f>PRODUCT(D249,C249)</f>
        <v>64.599999999999994</v>
      </c>
      <c r="F249" s="203"/>
    </row>
    <row r="250" spans="1:6">
      <c r="A250" s="204" t="s">
        <v>168</v>
      </c>
      <c r="B250" s="205" t="s">
        <v>129</v>
      </c>
      <c r="C250" s="208">
        <v>2871</v>
      </c>
      <c r="D250" s="206">
        <f>E249/1000</f>
        <v>6.4599999999999991E-2</v>
      </c>
      <c r="E250" s="206">
        <f>PRODUCT(D250,C250)</f>
        <v>185.46659999999997</v>
      </c>
      <c r="F250" s="210"/>
    </row>
    <row r="251" spans="1:6">
      <c r="A251" s="485" t="s">
        <v>157</v>
      </c>
      <c r="B251" s="486"/>
      <c r="C251" s="486"/>
      <c r="D251" s="486"/>
      <c r="E251" s="487"/>
      <c r="F251" s="203">
        <f>E250</f>
        <v>185.46659999999997</v>
      </c>
    </row>
    <row r="252" spans="1:6">
      <c r="A252" s="204" t="s">
        <v>240</v>
      </c>
      <c r="B252" s="291" t="s">
        <v>214</v>
      </c>
      <c r="C252" s="206">
        <v>2.8</v>
      </c>
      <c r="D252" s="206">
        <v>40</v>
      </c>
      <c r="E252" s="206">
        <f>PRODUCT(D252,C252)</f>
        <v>112</v>
      </c>
      <c r="F252" s="209"/>
    </row>
    <row r="253" spans="1:6">
      <c r="A253" s="204" t="s">
        <v>215</v>
      </c>
      <c r="B253" s="205" t="s">
        <v>129</v>
      </c>
      <c r="C253" s="208">
        <v>2871</v>
      </c>
      <c r="D253" s="206">
        <f>E252/1000</f>
        <v>0.112</v>
      </c>
      <c r="E253" s="206">
        <f>PRODUCT(C253,D253)</f>
        <v>321.55200000000002</v>
      </c>
      <c r="F253" s="210"/>
    </row>
    <row r="254" spans="1:6">
      <c r="A254" s="491" t="s">
        <v>157</v>
      </c>
      <c r="B254" s="492"/>
      <c r="C254" s="492"/>
      <c r="D254" s="492"/>
      <c r="E254" s="493"/>
      <c r="F254" s="209">
        <f>E253</f>
        <v>321.55200000000002</v>
      </c>
    </row>
    <row r="255" spans="1:6">
      <c r="A255" s="204" t="s">
        <v>241</v>
      </c>
      <c r="B255" s="291" t="s">
        <v>214</v>
      </c>
      <c r="C255" s="206">
        <v>2.1</v>
      </c>
      <c r="D255" s="206">
        <v>15</v>
      </c>
      <c r="E255" s="206">
        <f>PRODUCT(D255,C255)</f>
        <v>31.5</v>
      </c>
      <c r="F255" s="209"/>
    </row>
    <row r="256" spans="1:6" ht="15" customHeight="1">
      <c r="A256" s="204" t="s">
        <v>131</v>
      </c>
      <c r="B256" s="205" t="s">
        <v>129</v>
      </c>
      <c r="C256" s="208">
        <v>2871</v>
      </c>
      <c r="D256" s="206">
        <f>E255/1000</f>
        <v>3.15E-2</v>
      </c>
      <c r="E256" s="206">
        <f>PRODUCT(C256,D256)</f>
        <v>90.436499999999995</v>
      </c>
      <c r="F256" s="209">
        <v>55.74</v>
      </c>
    </row>
    <row r="257" spans="1:6">
      <c r="A257" s="488"/>
      <c r="B257" s="489"/>
      <c r="C257" s="489"/>
      <c r="D257" s="489"/>
      <c r="E257" s="490"/>
      <c r="F257" s="211"/>
    </row>
    <row r="258" spans="1:6">
      <c r="A258" s="494" t="s">
        <v>169</v>
      </c>
      <c r="B258" s="486"/>
      <c r="C258" s="486"/>
      <c r="D258" s="486"/>
      <c r="E258" s="487"/>
      <c r="F258" s="290">
        <f>SUM(F256,F254,F251,F248)</f>
        <v>8170.9085999999998</v>
      </c>
    </row>
    <row r="259" spans="1:6" s="186" customFormat="1" ht="18.75">
      <c r="A259" s="497" t="s">
        <v>170</v>
      </c>
      <c r="B259" s="497"/>
      <c r="C259" s="497"/>
      <c r="D259" s="497"/>
      <c r="E259" s="498"/>
      <c r="F259" s="495">
        <f>F258</f>
        <v>8170.9085999999998</v>
      </c>
    </row>
    <row r="260" spans="1:6">
      <c r="A260" s="336"/>
      <c r="B260" s="336"/>
      <c r="C260" s="336"/>
      <c r="D260" s="336"/>
      <c r="E260" s="499"/>
      <c r="F260" s="496"/>
    </row>
    <row r="261" spans="1:6">
      <c r="A261" s="503"/>
      <c r="B261" s="503"/>
      <c r="C261" s="503"/>
      <c r="D261" s="503"/>
      <c r="E261" s="503"/>
      <c r="F261" s="504"/>
    </row>
    <row r="262" spans="1:6" ht="15.75">
      <c r="A262" s="500" t="s">
        <v>228</v>
      </c>
      <c r="B262" s="501"/>
      <c r="C262" s="501"/>
      <c r="D262" s="501"/>
      <c r="E262" s="501"/>
      <c r="F262" s="502"/>
    </row>
    <row r="263" spans="1:6" ht="15.75">
      <c r="A263" s="331" t="s">
        <v>165</v>
      </c>
      <c r="B263" s="331"/>
      <c r="C263" s="331"/>
      <c r="D263" s="331"/>
      <c r="E263" s="331"/>
      <c r="F263" s="331"/>
    </row>
    <row r="264" spans="1:6" ht="25.5">
      <c r="A264" s="192" t="s">
        <v>4</v>
      </c>
      <c r="B264" s="192" t="s">
        <v>5</v>
      </c>
      <c r="C264" s="192" t="s">
        <v>15</v>
      </c>
      <c r="D264" s="192" t="s">
        <v>7</v>
      </c>
      <c r="E264" s="214" t="s">
        <v>8</v>
      </c>
      <c r="F264" s="215" t="s">
        <v>122</v>
      </c>
    </row>
    <row r="265" spans="1:6">
      <c r="A265" s="196" t="s">
        <v>158</v>
      </c>
      <c r="B265" s="200" t="s">
        <v>16</v>
      </c>
      <c r="C265" s="198">
        <v>4</v>
      </c>
      <c r="D265" s="198">
        <v>200</v>
      </c>
      <c r="E265" s="206">
        <f>PRODUCT(D265,C265)</f>
        <v>800</v>
      </c>
      <c r="F265" s="216"/>
    </row>
    <row r="266" spans="1:6">
      <c r="A266" s="332" t="s">
        <v>17</v>
      </c>
      <c r="B266" s="333"/>
      <c r="C266" s="333"/>
      <c r="D266" s="333"/>
      <c r="E266" s="334"/>
      <c r="F266" s="217">
        <f>E265</f>
        <v>800</v>
      </c>
    </row>
    <row r="267" spans="1:6">
      <c r="A267" s="335" t="s">
        <v>81</v>
      </c>
      <c r="B267" s="335"/>
      <c r="C267" s="335"/>
      <c r="D267" s="335"/>
      <c r="E267" s="335"/>
      <c r="F267" s="337">
        <f>F266</f>
        <v>800</v>
      </c>
    </row>
    <row r="268" spans="1:6">
      <c r="A268" s="336"/>
      <c r="B268" s="336"/>
      <c r="C268" s="336"/>
      <c r="D268" s="336"/>
      <c r="E268" s="336"/>
      <c r="F268" s="337"/>
    </row>
    <row r="269" spans="1:6" ht="15.75">
      <c r="A269" s="356" t="s">
        <v>216</v>
      </c>
      <c r="B269" s="357"/>
      <c r="C269" s="357"/>
      <c r="D269" s="357"/>
      <c r="E269" s="357"/>
      <c r="F269" s="358"/>
    </row>
    <row r="270" spans="1:6" ht="15.75">
      <c r="A270" s="331" t="s">
        <v>166</v>
      </c>
      <c r="B270" s="331"/>
      <c r="C270" s="331"/>
      <c r="D270" s="331"/>
      <c r="E270" s="331"/>
      <c r="F270" s="331"/>
    </row>
    <row r="271" spans="1:6">
      <c r="A271" s="218" t="s">
        <v>4</v>
      </c>
      <c r="B271" s="219" t="s">
        <v>5</v>
      </c>
      <c r="C271" s="219" t="s">
        <v>6</v>
      </c>
      <c r="D271" s="219" t="s">
        <v>7</v>
      </c>
      <c r="E271" s="220" t="s">
        <v>8</v>
      </c>
      <c r="F271" s="210"/>
    </row>
    <row r="272" spans="1:6">
      <c r="A272" s="196" t="s">
        <v>132</v>
      </c>
      <c r="B272" s="200" t="s">
        <v>133</v>
      </c>
      <c r="C272" s="221">
        <v>2871</v>
      </c>
      <c r="D272" s="222">
        <v>0.95</v>
      </c>
      <c r="E272" s="289">
        <f>PRODUCT(D272,C272)</f>
        <v>2727.45</v>
      </c>
      <c r="F272" s="210"/>
    </row>
    <row r="273" spans="1:6">
      <c r="A273" s="359" t="s">
        <v>111</v>
      </c>
      <c r="B273" s="360"/>
      <c r="C273" s="360"/>
      <c r="D273" s="360"/>
      <c r="E273" s="361"/>
      <c r="F273" s="223">
        <f>E272</f>
        <v>2727.45</v>
      </c>
    </row>
    <row r="274" spans="1:6">
      <c r="A274" s="335" t="s">
        <v>90</v>
      </c>
      <c r="B274" s="335"/>
      <c r="C274" s="335"/>
      <c r="D274" s="335"/>
      <c r="E274" s="335"/>
      <c r="F274" s="337">
        <f>F273</f>
        <v>2727.45</v>
      </c>
    </row>
    <row r="275" spans="1:6">
      <c r="A275" s="336"/>
      <c r="B275" s="336"/>
      <c r="C275" s="336"/>
      <c r="D275" s="336"/>
      <c r="E275" s="336"/>
      <c r="F275" s="337"/>
    </row>
    <row r="276" spans="1:6" ht="15.75">
      <c r="A276" s="167" t="s">
        <v>229</v>
      </c>
      <c r="B276" s="22"/>
      <c r="C276" s="22"/>
      <c r="D276" s="22"/>
      <c r="E276" s="22"/>
      <c r="F276" s="17"/>
    </row>
    <row r="277" spans="1:6" ht="15.75">
      <c r="A277" s="331" t="s">
        <v>167</v>
      </c>
      <c r="B277" s="331"/>
      <c r="C277" s="331"/>
      <c r="D277" s="331"/>
      <c r="E277" s="331"/>
      <c r="F277" s="331"/>
    </row>
    <row r="278" spans="1:6" ht="25.5">
      <c r="A278" s="218" t="s">
        <v>4</v>
      </c>
      <c r="B278" s="218" t="s">
        <v>5</v>
      </c>
      <c r="C278" s="218" t="s">
        <v>6</v>
      </c>
      <c r="D278" s="218" t="s">
        <v>7</v>
      </c>
      <c r="E278" s="224" t="s">
        <v>8</v>
      </c>
      <c r="F278" s="225" t="s">
        <v>122</v>
      </c>
    </row>
    <row r="279" spans="1:6">
      <c r="A279" s="196" t="s">
        <v>134</v>
      </c>
      <c r="B279" s="226" t="s">
        <v>139</v>
      </c>
      <c r="C279" s="227">
        <v>2</v>
      </c>
      <c r="D279" s="228">
        <v>2600</v>
      </c>
      <c r="E279" s="292">
        <f>PRODUCT(D279,C279)</f>
        <v>5200</v>
      </c>
      <c r="F279" s="355"/>
    </row>
    <row r="280" spans="1:6">
      <c r="A280" s="196" t="s">
        <v>137</v>
      </c>
      <c r="B280" s="226" t="s">
        <v>32</v>
      </c>
      <c r="C280" s="227">
        <v>6</v>
      </c>
      <c r="D280" s="227">
        <v>650</v>
      </c>
      <c r="E280" s="292">
        <f>PRODUCT(D280,C280)</f>
        <v>3900</v>
      </c>
      <c r="F280" s="355"/>
    </row>
    <row r="281" spans="1:6">
      <c r="A281" s="230" t="s">
        <v>138</v>
      </c>
      <c r="B281" s="231" t="s">
        <v>140</v>
      </c>
      <c r="C281" s="232">
        <v>50000</v>
      </c>
      <c r="D281" s="233">
        <f>E279+E280</f>
        <v>9100</v>
      </c>
      <c r="E281" s="301">
        <f>D281/C281</f>
        <v>0.182</v>
      </c>
      <c r="F281" s="355"/>
    </row>
    <row r="282" spans="1:6">
      <c r="A282" s="234" t="s">
        <v>111</v>
      </c>
      <c r="B282" s="231" t="s">
        <v>129</v>
      </c>
      <c r="C282" s="228">
        <v>2871</v>
      </c>
      <c r="D282" s="227">
        <f>E281</f>
        <v>0.182</v>
      </c>
      <c r="E282" s="293">
        <f>PRODUCT(D282,C282)</f>
        <v>522.52199999999993</v>
      </c>
      <c r="F282" s="268">
        <f>E282</f>
        <v>522.52199999999993</v>
      </c>
    </row>
    <row r="283" spans="1:6">
      <c r="A283" s="335" t="s">
        <v>108</v>
      </c>
      <c r="B283" s="335"/>
      <c r="C283" s="335"/>
      <c r="D283" s="335"/>
      <c r="E283" s="335"/>
      <c r="F283" s="352">
        <f>F282</f>
        <v>522.52199999999993</v>
      </c>
    </row>
    <row r="284" spans="1:6">
      <c r="A284" s="336"/>
      <c r="B284" s="336"/>
      <c r="C284" s="336"/>
      <c r="D284" s="336"/>
      <c r="E284" s="336"/>
      <c r="F284" s="352"/>
    </row>
    <row r="285" spans="1:6">
      <c r="A285" s="237"/>
      <c r="B285" s="237"/>
      <c r="C285" s="237"/>
      <c r="D285" s="237"/>
      <c r="E285" s="237"/>
      <c r="F285" s="237"/>
    </row>
    <row r="286" spans="1:6" ht="15.75">
      <c r="A286" s="353" t="s">
        <v>189</v>
      </c>
      <c r="B286" s="353"/>
      <c r="C286" s="353"/>
      <c r="D286" s="353"/>
      <c r="E286" s="354">
        <f>SUM(F283,F274,F267,F259,F242,F234,F229)</f>
        <v>20544.835361904763</v>
      </c>
      <c r="F286" s="354"/>
    </row>
    <row r="287" spans="1:6">
      <c r="A287" s="182"/>
      <c r="B287" s="183"/>
      <c r="C287" s="184"/>
      <c r="D287" s="185"/>
      <c r="E287" s="184"/>
      <c r="F287" s="180"/>
    </row>
    <row r="288" spans="1:6" ht="18">
      <c r="A288" s="239" t="s">
        <v>148</v>
      </c>
      <c r="B288" s="239"/>
      <c r="C288" s="239"/>
      <c r="D288" s="239"/>
      <c r="E288" s="239"/>
      <c r="F288" s="239"/>
    </row>
    <row r="289" spans="1:7" ht="15.75">
      <c r="A289" s="187" t="s">
        <v>149</v>
      </c>
      <c r="B289" s="188"/>
      <c r="C289" s="188"/>
      <c r="D289" s="188"/>
      <c r="E289" s="188"/>
      <c r="F289" s="189"/>
    </row>
    <row r="290" spans="1:7" ht="25.5">
      <c r="A290" s="240" t="s">
        <v>19</v>
      </c>
      <c r="B290" s="240" t="s">
        <v>32</v>
      </c>
      <c r="C290" s="240" t="s">
        <v>31</v>
      </c>
      <c r="D290" s="240" t="s">
        <v>82</v>
      </c>
      <c r="E290" s="241" t="s">
        <v>33</v>
      </c>
      <c r="F290" s="195" t="s">
        <v>122</v>
      </c>
    </row>
    <row r="291" spans="1:7">
      <c r="A291" s="242" t="s">
        <v>218</v>
      </c>
      <c r="B291" s="243" t="s">
        <v>32</v>
      </c>
      <c r="C291" s="244">
        <v>1</v>
      </c>
      <c r="D291" s="245">
        <f>E286</f>
        <v>20544.835361904763</v>
      </c>
      <c r="E291" s="245">
        <f>D291</f>
        <v>20544.835361904763</v>
      </c>
      <c r="F291" s="246"/>
    </row>
    <row r="292" spans="1:7">
      <c r="A292" s="247" t="s">
        <v>141</v>
      </c>
      <c r="B292" s="248" t="s">
        <v>63</v>
      </c>
      <c r="C292" s="249">
        <v>0.06</v>
      </c>
      <c r="D292" s="250">
        <f>(D291*C292)</f>
        <v>1232.6901217142856</v>
      </c>
      <c r="E292" s="251">
        <f>D292</f>
        <v>1232.6901217142856</v>
      </c>
      <c r="F292" s="246"/>
    </row>
    <row r="293" spans="1:7">
      <c r="A293" s="252" t="s">
        <v>111</v>
      </c>
      <c r="B293" s="252"/>
      <c r="C293" s="252"/>
      <c r="D293" s="252"/>
      <c r="E293" s="252"/>
      <c r="F293" s="236">
        <f>E292</f>
        <v>1232.6901217142856</v>
      </c>
    </row>
    <row r="294" spans="1:7">
      <c r="A294" s="246" t="s">
        <v>150</v>
      </c>
      <c r="B294" s="253"/>
      <c r="C294" s="253"/>
      <c r="D294" s="253"/>
      <c r="E294" s="253"/>
      <c r="F294" s="253"/>
    </row>
    <row r="295" spans="1:7">
      <c r="A295" s="338" t="s">
        <v>174</v>
      </c>
      <c r="B295" s="339"/>
      <c r="C295" s="339"/>
      <c r="D295" s="339"/>
      <c r="E295" s="340"/>
      <c r="F295" s="254">
        <f>E286</f>
        <v>20544.835361904763</v>
      </c>
    </row>
    <row r="296" spans="1:7">
      <c r="A296" s="349" t="s">
        <v>175</v>
      </c>
      <c r="B296" s="350"/>
      <c r="C296" s="350"/>
      <c r="D296" s="350"/>
      <c r="E296" s="351"/>
      <c r="F296" s="229">
        <f>F229-F234</f>
        <v>977.91309523809514</v>
      </c>
    </row>
    <row r="297" spans="1:7">
      <c r="A297" s="338" t="s">
        <v>176</v>
      </c>
      <c r="B297" s="339"/>
      <c r="C297" s="339"/>
      <c r="D297" s="339"/>
      <c r="E297" s="340"/>
      <c r="F297" s="254">
        <f>F295-F296</f>
        <v>19566.922266666668</v>
      </c>
    </row>
    <row r="298" spans="1:7">
      <c r="A298" s="338" t="s">
        <v>177</v>
      </c>
      <c r="B298" s="339"/>
      <c r="C298" s="339"/>
      <c r="D298" s="339"/>
      <c r="E298" s="340"/>
      <c r="F298" s="254">
        <f>F293</f>
        <v>1232.6901217142856</v>
      </c>
    </row>
    <row r="299" spans="1:7">
      <c r="A299" s="341" t="s">
        <v>230</v>
      </c>
      <c r="B299" s="341"/>
      <c r="C299" s="341"/>
      <c r="D299" s="341"/>
      <c r="E299" s="341"/>
      <c r="F299" s="308">
        <f>F297+F298</f>
        <v>20799.612388380952</v>
      </c>
    </row>
    <row r="300" spans="1:7">
      <c r="A300" s="346"/>
      <c r="B300" s="347"/>
      <c r="C300" s="347"/>
      <c r="D300" s="347"/>
      <c r="E300" s="347"/>
      <c r="F300" s="348"/>
    </row>
    <row r="301" spans="1:7" ht="18">
      <c r="A301" s="342" t="s">
        <v>178</v>
      </c>
      <c r="B301" s="342"/>
      <c r="C301" s="342"/>
      <c r="D301" s="342"/>
      <c r="E301" s="342"/>
      <c r="F301" s="342"/>
    </row>
    <row r="302" spans="1:7">
      <c r="A302" s="255" t="s">
        <v>179</v>
      </c>
      <c r="B302" s="255" t="s">
        <v>180</v>
      </c>
      <c r="C302" s="343"/>
      <c r="D302" s="343"/>
      <c r="E302" s="343"/>
      <c r="F302" s="343"/>
      <c r="G302" s="302"/>
    </row>
    <row r="303" spans="1:7">
      <c r="A303" s="256" t="s">
        <v>237</v>
      </c>
      <c r="B303" s="254">
        <f>E215+E109</f>
        <v>15878.551709333333</v>
      </c>
      <c r="C303" s="343"/>
      <c r="D303" s="343"/>
      <c r="E303" s="343"/>
      <c r="F303" s="343"/>
      <c r="G303" s="302"/>
    </row>
    <row r="304" spans="1:7" ht="45" customHeight="1">
      <c r="A304" s="204" t="s">
        <v>238</v>
      </c>
      <c r="B304" s="254">
        <f>F299</f>
        <v>20799.612388380952</v>
      </c>
      <c r="C304" s="305"/>
      <c r="D304" s="305"/>
      <c r="E304" s="305"/>
      <c r="F304" s="305"/>
      <c r="G304" s="302"/>
    </row>
    <row r="305" spans="1:8" ht="15.75">
      <c r="A305" s="258" t="s">
        <v>181</v>
      </c>
      <c r="B305" s="259">
        <f>SUM(B303:B304)</f>
        <v>36678.164097714282</v>
      </c>
      <c r="C305" s="305"/>
      <c r="D305" s="305"/>
      <c r="E305" s="305"/>
      <c r="F305" s="305"/>
      <c r="G305" s="302"/>
    </row>
    <row r="306" spans="1:8">
      <c r="A306" s="260"/>
      <c r="B306" s="260"/>
      <c r="C306" s="305"/>
      <c r="D306" s="305"/>
      <c r="E306" s="305"/>
      <c r="F306" s="305"/>
      <c r="G306" s="302"/>
    </row>
    <row r="307" spans="1:8">
      <c r="A307" s="344"/>
      <c r="B307" s="345"/>
      <c r="C307" s="305"/>
      <c r="D307" s="305"/>
      <c r="E307" s="305"/>
      <c r="F307" s="305"/>
      <c r="G307" s="302"/>
    </row>
    <row r="308" spans="1:8" ht="18">
      <c r="A308" s="261" t="s">
        <v>182</v>
      </c>
      <c r="B308" s="238"/>
      <c r="C308" s="306"/>
      <c r="D308" s="305"/>
      <c r="E308" s="305"/>
      <c r="F308" s="305"/>
      <c r="G308" s="302"/>
    </row>
    <row r="309" spans="1:8" ht="51">
      <c r="A309" s="18" t="s">
        <v>18</v>
      </c>
      <c r="B309" s="205" t="s">
        <v>224</v>
      </c>
      <c r="C309" s="307" t="s">
        <v>183</v>
      </c>
      <c r="D309" s="305"/>
      <c r="E309" s="305"/>
      <c r="F309" s="305"/>
      <c r="G309" s="302"/>
      <c r="H309" s="302"/>
    </row>
    <row r="310" spans="1:8">
      <c r="A310" s="262" t="s">
        <v>142</v>
      </c>
      <c r="B310" s="329">
        <v>8.43E-2</v>
      </c>
      <c r="C310" s="264"/>
      <c r="D310" s="305"/>
      <c r="E310" s="305"/>
      <c r="F310" s="305"/>
      <c r="G310" s="302"/>
      <c r="H310" s="302"/>
    </row>
    <row r="311" spans="1:8">
      <c r="A311" s="262" t="s">
        <v>143</v>
      </c>
      <c r="B311" s="330">
        <v>1.4999999999999999E-2</v>
      </c>
      <c r="C311" s="264"/>
      <c r="D311" s="305"/>
      <c r="E311" s="305"/>
      <c r="F311" s="305"/>
      <c r="G311" s="302"/>
      <c r="H311" s="302"/>
    </row>
    <row r="312" spans="1:8">
      <c r="A312" s="262" t="s">
        <v>144</v>
      </c>
      <c r="B312" s="329">
        <v>9.9904900000000005E-2</v>
      </c>
      <c r="C312" s="264"/>
      <c r="D312" s="305"/>
      <c r="E312" s="305"/>
      <c r="F312" s="305"/>
      <c r="G312" s="302"/>
      <c r="H312" s="302"/>
    </row>
    <row r="313" spans="1:8">
      <c r="A313" s="262" t="s">
        <v>145</v>
      </c>
      <c r="B313" s="330">
        <v>0.04</v>
      </c>
      <c r="C313" s="264"/>
      <c r="D313" s="305"/>
      <c r="E313" s="305"/>
      <c r="F313" s="305"/>
      <c r="G313" s="302"/>
      <c r="H313" s="302"/>
    </row>
    <row r="314" spans="1:8">
      <c r="A314" s="262" t="s">
        <v>184</v>
      </c>
      <c r="B314" s="329">
        <v>0.03</v>
      </c>
      <c r="C314" s="264"/>
      <c r="D314" s="305"/>
      <c r="E314" s="305"/>
      <c r="F314" s="305"/>
      <c r="G314" s="302"/>
      <c r="H314" s="302"/>
    </row>
    <row r="315" spans="1:8">
      <c r="A315" s="262" t="s">
        <v>185</v>
      </c>
      <c r="B315" s="330">
        <v>9.2499999999999999E-2</v>
      </c>
      <c r="C315" s="264"/>
      <c r="D315" s="305"/>
      <c r="E315" s="305"/>
      <c r="F315" s="305"/>
      <c r="G315" s="302"/>
      <c r="H315" s="302"/>
    </row>
    <row r="316" spans="1:8">
      <c r="A316" s="262" t="s">
        <v>186</v>
      </c>
      <c r="B316" s="329">
        <v>0.15</v>
      </c>
      <c r="C316" s="265"/>
      <c r="D316" s="305"/>
      <c r="E316" s="305"/>
      <c r="F316" s="305"/>
      <c r="G316" s="302"/>
      <c r="H316" s="302"/>
    </row>
    <row r="317" spans="1:8">
      <c r="A317" s="262" t="s">
        <v>187</v>
      </c>
      <c r="B317" s="329">
        <v>0.09</v>
      </c>
      <c r="C317" s="264"/>
      <c r="D317" s="305"/>
      <c r="E317" s="305"/>
      <c r="F317" s="305"/>
      <c r="G317" s="302"/>
      <c r="H317" s="302"/>
    </row>
    <row r="318" spans="1:8">
      <c r="A318" s="262" t="s">
        <v>188</v>
      </c>
      <c r="B318" s="263"/>
      <c r="C318" s="264"/>
      <c r="D318" s="305"/>
      <c r="E318" s="305"/>
      <c r="F318" s="305"/>
      <c r="G318" s="302"/>
      <c r="H318" s="302"/>
    </row>
    <row r="319" spans="1:8">
      <c r="A319" s="262" t="s">
        <v>146</v>
      </c>
      <c r="B319" s="263"/>
      <c r="C319" s="264"/>
      <c r="D319" s="305"/>
      <c r="E319" s="305"/>
      <c r="F319" s="305"/>
      <c r="G319" s="302"/>
      <c r="H319" s="302"/>
    </row>
    <row r="320" spans="1:8" ht="15">
      <c r="A320" s="262" t="s">
        <v>147</v>
      </c>
      <c r="B320" s="298">
        <f>((1+B310+B311)*(1+B312)*(1+B313)/(1-(B314+B315+B316+B317+B318))-1)</f>
        <v>0.97253407816909809</v>
      </c>
      <c r="C320" s="266"/>
      <c r="D320" s="305"/>
      <c r="E320" s="305"/>
      <c r="F320" s="305"/>
      <c r="G320" s="302"/>
      <c r="H320" s="302"/>
    </row>
    <row r="321" spans="1:8">
      <c r="A321" s="20" t="s">
        <v>232</v>
      </c>
      <c r="B321" s="326">
        <f>B305*B320</f>
        <v>35670.76450970547</v>
      </c>
      <c r="C321" s="19"/>
      <c r="D321" s="305"/>
      <c r="E321" s="305"/>
      <c r="F321" s="305"/>
      <c r="G321" s="302"/>
      <c r="H321" s="302"/>
    </row>
    <row r="322" spans="1:8" ht="38.25">
      <c r="A322" s="225" t="s">
        <v>225</v>
      </c>
      <c r="B322" s="238"/>
      <c r="C322" s="238"/>
      <c r="D322" s="305"/>
      <c r="E322" s="305"/>
      <c r="F322" s="305"/>
      <c r="G322" s="302"/>
      <c r="H322" s="302"/>
    </row>
    <row r="323" spans="1:8">
      <c r="D323" s="302"/>
      <c r="E323" s="302"/>
      <c r="F323" s="302"/>
      <c r="G323" s="302"/>
      <c r="H323" s="302"/>
    </row>
    <row r="324" spans="1:8">
      <c r="D324" s="302"/>
      <c r="E324" s="302"/>
      <c r="F324" s="302"/>
      <c r="G324" s="302"/>
      <c r="H324" s="302"/>
    </row>
    <row r="325" spans="1:8">
      <c r="D325" s="302"/>
      <c r="E325" s="302"/>
      <c r="F325" s="302"/>
      <c r="G325" s="302"/>
      <c r="H325" s="302"/>
    </row>
    <row r="326" spans="1:8">
      <c r="D326" s="302"/>
      <c r="E326" s="302"/>
      <c r="F326" s="302"/>
      <c r="G326" s="302"/>
      <c r="H326" s="302"/>
    </row>
    <row r="327" spans="1:8">
      <c r="D327" s="302"/>
      <c r="E327" s="302"/>
      <c r="F327" s="302"/>
      <c r="G327" s="302"/>
      <c r="H327" s="302"/>
    </row>
    <row r="328" spans="1:8">
      <c r="D328" s="302"/>
      <c r="E328" s="302"/>
      <c r="F328" s="302"/>
      <c r="G328" s="302"/>
      <c r="H328" s="302"/>
    </row>
  </sheetData>
  <mergeCells count="110">
    <mergeCell ref="F246:F247"/>
    <mergeCell ref="A248:E248"/>
    <mergeCell ref="A251:E251"/>
    <mergeCell ref="A257:E257"/>
    <mergeCell ref="A254:E254"/>
    <mergeCell ref="A258:E258"/>
    <mergeCell ref="F259:F260"/>
    <mergeCell ref="A259:E260"/>
    <mergeCell ref="A262:F262"/>
    <mergeCell ref="A261:F261"/>
    <mergeCell ref="F237:F241"/>
    <mergeCell ref="A219:F221"/>
    <mergeCell ref="A229:E229"/>
    <mergeCell ref="A230:F230"/>
    <mergeCell ref="F224:F228"/>
    <mergeCell ref="A222:F222"/>
    <mergeCell ref="A235:F235"/>
    <mergeCell ref="A243:F243"/>
    <mergeCell ref="A244:F244"/>
    <mergeCell ref="F232:F233"/>
    <mergeCell ref="A234:E234"/>
    <mergeCell ref="E215:F215"/>
    <mergeCell ref="A212:F212"/>
    <mergeCell ref="A216:F216"/>
    <mergeCell ref="E108:F108"/>
    <mergeCell ref="A108:D108"/>
    <mergeCell ref="A168:F168"/>
    <mergeCell ref="A109:D109"/>
    <mergeCell ref="E109:F109"/>
    <mergeCell ref="A111:F111"/>
    <mergeCell ref="A164:F164"/>
    <mergeCell ref="A179:F179"/>
    <mergeCell ref="A189:C189"/>
    <mergeCell ref="A195:C195"/>
    <mergeCell ref="A197:F197"/>
    <mergeCell ref="A210:D210"/>
    <mergeCell ref="A213:D213"/>
    <mergeCell ref="E213:F213"/>
    <mergeCell ref="A214:D214"/>
    <mergeCell ref="E214:F214"/>
    <mergeCell ref="A167:C167"/>
    <mergeCell ref="A172:C172"/>
    <mergeCell ref="A196:C196"/>
    <mergeCell ref="F199:F210"/>
    <mergeCell ref="A11:F11"/>
    <mergeCell ref="F98:F103"/>
    <mergeCell ref="A173:F173"/>
    <mergeCell ref="A178:C178"/>
    <mergeCell ref="A104:D104"/>
    <mergeCell ref="A107:D107"/>
    <mergeCell ref="E107:F107"/>
    <mergeCell ref="A106:F106"/>
    <mergeCell ref="A1:F1"/>
    <mergeCell ref="C2:F9"/>
    <mergeCell ref="A10:F10"/>
    <mergeCell ref="A35:F35"/>
    <mergeCell ref="A17:F17"/>
    <mergeCell ref="A28:F28"/>
    <mergeCell ref="A16:F16"/>
    <mergeCell ref="A63:F63"/>
    <mergeCell ref="A60:F60"/>
    <mergeCell ref="A62:F62"/>
    <mergeCell ref="A217:F217"/>
    <mergeCell ref="A218:F218"/>
    <mergeCell ref="A40:F40"/>
    <mergeCell ref="A141:F141"/>
    <mergeCell ref="A150:F150"/>
    <mergeCell ref="A161:F161"/>
    <mergeCell ref="A163:F163"/>
    <mergeCell ref="A112:F112"/>
    <mergeCell ref="A117:F117"/>
    <mergeCell ref="A118:F118"/>
    <mergeCell ref="A129:F129"/>
    <mergeCell ref="A136:F136"/>
    <mergeCell ref="A71:C71"/>
    <mergeCell ref="A72:F72"/>
    <mergeCell ref="A77:C77"/>
    <mergeCell ref="A49:F49"/>
    <mergeCell ref="A67:F67"/>
    <mergeCell ref="A66:C66"/>
    <mergeCell ref="A78:F78"/>
    <mergeCell ref="A96:F96"/>
    <mergeCell ref="A88:C88"/>
    <mergeCell ref="A94:C94"/>
    <mergeCell ref="A95:C95"/>
    <mergeCell ref="A215:D215"/>
    <mergeCell ref="A263:F263"/>
    <mergeCell ref="A266:E266"/>
    <mergeCell ref="A267:E268"/>
    <mergeCell ref="F267:F268"/>
    <mergeCell ref="A298:E298"/>
    <mergeCell ref="A299:E299"/>
    <mergeCell ref="A301:F301"/>
    <mergeCell ref="C302:F303"/>
    <mergeCell ref="A307:B307"/>
    <mergeCell ref="A300:F300"/>
    <mergeCell ref="A295:E295"/>
    <mergeCell ref="A296:E296"/>
    <mergeCell ref="A297:E297"/>
    <mergeCell ref="A283:E284"/>
    <mergeCell ref="F283:F284"/>
    <mergeCell ref="A286:D286"/>
    <mergeCell ref="E286:F286"/>
    <mergeCell ref="A274:E275"/>
    <mergeCell ref="F274:F275"/>
    <mergeCell ref="A277:F277"/>
    <mergeCell ref="F279:F281"/>
    <mergeCell ref="A269:F269"/>
    <mergeCell ref="A270:F270"/>
    <mergeCell ref="A273:E273"/>
  </mergeCells>
  <pageMargins left="0.7" right="0.7" top="0.75" bottom="0.75" header="0.3" footer="0.3"/>
  <pageSetup paperSize="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21"/>
  <sheetViews>
    <sheetView workbookViewId="0">
      <selection activeCell="A17" sqref="A17"/>
    </sheetView>
  </sheetViews>
  <sheetFormatPr defaultRowHeight="12.75"/>
  <cols>
    <col min="1" max="1" width="69.83203125" customWidth="1"/>
    <col min="2" max="2" width="22.5" customWidth="1"/>
    <col min="3" max="3" width="12.1640625" customWidth="1"/>
    <col min="4" max="5" width="13.1640625" customWidth="1"/>
    <col min="6" max="6" width="12.6640625" customWidth="1"/>
    <col min="7" max="7" width="9.1640625" bestFit="1" customWidth="1"/>
    <col min="9" max="9" width="31.6640625" customWidth="1"/>
  </cols>
  <sheetData>
    <row r="1" spans="1:15" ht="60" customHeight="1">
      <c r="A1" s="423" t="s">
        <v>221</v>
      </c>
      <c r="B1" s="424"/>
      <c r="C1" s="424"/>
      <c r="D1" s="424"/>
      <c r="E1" s="424"/>
      <c r="F1" s="425"/>
      <c r="G1" s="302"/>
      <c r="H1" s="302"/>
      <c r="I1" s="302"/>
      <c r="J1" s="302"/>
      <c r="K1" s="302"/>
      <c r="L1" s="302"/>
      <c r="M1" s="302"/>
      <c r="N1" s="302"/>
      <c r="O1" s="302"/>
    </row>
    <row r="2" spans="1:15" ht="18">
      <c r="A2" s="1" t="s">
        <v>0</v>
      </c>
      <c r="B2" s="1" t="s">
        <v>1</v>
      </c>
      <c r="C2" s="426"/>
      <c r="D2" s="427"/>
      <c r="E2" s="427"/>
      <c r="F2" s="428"/>
      <c r="G2" s="302"/>
      <c r="H2" s="302"/>
      <c r="I2" s="302"/>
      <c r="J2" s="302"/>
      <c r="K2" s="302"/>
      <c r="L2" s="302"/>
      <c r="M2" s="302"/>
      <c r="N2" s="302"/>
      <c r="O2" s="302"/>
    </row>
    <row r="3" spans="1:15" ht="35.450000000000003" customHeight="1">
      <c r="A3" s="297" t="s">
        <v>223</v>
      </c>
      <c r="B3" s="319">
        <f>SUM(E108+E214)</f>
        <v>11417.703216</v>
      </c>
      <c r="C3" s="426"/>
      <c r="D3" s="427"/>
      <c r="E3" s="427"/>
      <c r="F3" s="428"/>
      <c r="G3" s="302"/>
      <c r="H3" s="302"/>
      <c r="I3" s="302"/>
      <c r="J3" s="302"/>
      <c r="K3" s="302"/>
      <c r="L3" s="302"/>
      <c r="M3" s="302"/>
      <c r="N3" s="302"/>
      <c r="O3" s="302"/>
    </row>
    <row r="4" spans="1:15" ht="18">
      <c r="A4" s="297" t="s">
        <v>222</v>
      </c>
      <c r="B4" s="320">
        <f>F298</f>
        <v>11299.418233904766</v>
      </c>
      <c r="C4" s="426"/>
      <c r="D4" s="427"/>
      <c r="E4" s="427"/>
      <c r="F4" s="428"/>
      <c r="G4" s="302"/>
      <c r="H4" s="302"/>
      <c r="I4" s="302"/>
      <c r="J4" s="302"/>
      <c r="K4" s="302"/>
      <c r="L4" s="302"/>
      <c r="M4" s="302"/>
      <c r="N4" s="302"/>
      <c r="O4" s="302"/>
    </row>
    <row r="5" spans="1:15" ht="18">
      <c r="A5" s="2" t="s">
        <v>2</v>
      </c>
      <c r="B5" s="320">
        <f>B320</f>
        <v>20928.587968951</v>
      </c>
      <c r="C5" s="426"/>
      <c r="D5" s="427"/>
      <c r="E5" s="427"/>
      <c r="F5" s="428"/>
      <c r="G5" s="302"/>
      <c r="H5" s="302"/>
      <c r="I5" s="302"/>
      <c r="J5" s="302"/>
      <c r="K5" s="302"/>
      <c r="L5" s="302"/>
      <c r="M5" s="302"/>
      <c r="N5" s="302"/>
      <c r="O5" s="302"/>
    </row>
    <row r="6" spans="1:15" ht="18">
      <c r="A6" s="3" t="s">
        <v>3</v>
      </c>
      <c r="B6" s="321">
        <f>B3+B4+B5</f>
        <v>43645.709418855768</v>
      </c>
      <c r="C6" s="426"/>
      <c r="D6" s="427"/>
      <c r="E6" s="427"/>
      <c r="F6" s="428"/>
      <c r="G6" s="302"/>
      <c r="H6" s="302"/>
      <c r="I6" s="302"/>
      <c r="J6" s="302"/>
      <c r="K6" s="302"/>
      <c r="L6" s="302"/>
      <c r="M6" s="302"/>
      <c r="N6" s="302"/>
      <c r="O6" s="302"/>
    </row>
    <row r="7" spans="1:15" ht="18">
      <c r="A7" s="190" t="s">
        <v>151</v>
      </c>
      <c r="B7" s="328">
        <f>B6/B8</f>
        <v>24.983233782974107</v>
      </c>
      <c r="C7" s="426"/>
      <c r="D7" s="427"/>
      <c r="E7" s="427"/>
      <c r="F7" s="428"/>
      <c r="G7" s="302"/>
      <c r="H7" s="302"/>
      <c r="I7" s="302"/>
      <c r="J7" s="302"/>
      <c r="K7" s="302"/>
      <c r="L7" s="302"/>
      <c r="M7" s="302"/>
      <c r="N7" s="302"/>
      <c r="O7" s="302"/>
    </row>
    <row r="8" spans="1:15" ht="18">
      <c r="A8" s="190" t="s">
        <v>152</v>
      </c>
      <c r="B8" s="322">
        <v>1747</v>
      </c>
      <c r="C8" s="426"/>
      <c r="D8" s="427"/>
      <c r="E8" s="427"/>
      <c r="F8" s="428"/>
      <c r="G8" s="302"/>
      <c r="H8" s="302"/>
      <c r="I8" s="302"/>
      <c r="J8" s="302"/>
      <c r="K8" s="302"/>
      <c r="L8" s="302"/>
      <c r="M8" s="302"/>
      <c r="N8" s="302"/>
      <c r="O8" s="302"/>
    </row>
    <row r="9" spans="1:15" ht="18">
      <c r="A9" s="190" t="s">
        <v>253</v>
      </c>
      <c r="B9" s="321">
        <f>B8*B7</f>
        <v>43645.709418855768</v>
      </c>
      <c r="C9" s="426"/>
      <c r="D9" s="427"/>
      <c r="E9" s="427"/>
      <c r="F9" s="428"/>
      <c r="G9" s="302"/>
      <c r="H9" s="302"/>
      <c r="I9" s="302"/>
      <c r="J9" s="302"/>
      <c r="K9" s="302"/>
      <c r="L9" s="302"/>
      <c r="M9" s="302"/>
      <c r="N9" s="302"/>
      <c r="O9" s="302"/>
    </row>
    <row r="10" spans="1:15" ht="18">
      <c r="A10" s="429" t="s">
        <v>235</v>
      </c>
      <c r="B10" s="430"/>
      <c r="C10" s="430"/>
      <c r="D10" s="430"/>
      <c r="E10" s="430"/>
      <c r="F10" s="431"/>
      <c r="G10" s="302"/>
      <c r="H10" s="302"/>
      <c r="I10" s="302"/>
      <c r="J10" s="302"/>
      <c r="K10" s="302"/>
      <c r="L10" s="302"/>
      <c r="M10" s="302"/>
      <c r="N10" s="302"/>
      <c r="O10" s="302"/>
    </row>
    <row r="11" spans="1:15" ht="15.75">
      <c r="A11" s="412" t="s">
        <v>27</v>
      </c>
      <c r="B11" s="413"/>
      <c r="C11" s="413"/>
      <c r="D11" s="413"/>
      <c r="E11" s="413"/>
      <c r="F11" s="414"/>
      <c r="G11" s="302"/>
      <c r="H11" s="302"/>
      <c r="I11" s="302"/>
      <c r="J11" s="302"/>
      <c r="K11" s="302"/>
      <c r="L11" s="302"/>
      <c r="M11" s="302"/>
      <c r="N11" s="302"/>
      <c r="O11" s="302"/>
    </row>
    <row r="12" spans="1:15" ht="24">
      <c r="A12" s="4" t="s">
        <v>4</v>
      </c>
      <c r="B12" s="4" t="s">
        <v>5</v>
      </c>
      <c r="C12" s="4" t="s">
        <v>6</v>
      </c>
      <c r="D12" s="4" t="s">
        <v>7</v>
      </c>
      <c r="E12" s="28" t="s">
        <v>33</v>
      </c>
      <c r="F12" s="40" t="s">
        <v>40</v>
      </c>
      <c r="G12" s="302"/>
      <c r="H12" s="302"/>
      <c r="I12" s="302"/>
      <c r="J12" s="302"/>
      <c r="K12" s="302"/>
      <c r="L12" s="302"/>
      <c r="M12" s="302"/>
      <c r="N12" s="302"/>
      <c r="O12" s="302"/>
    </row>
    <row r="13" spans="1:15">
      <c r="A13" s="16" t="s">
        <v>200</v>
      </c>
      <c r="B13" s="6" t="s">
        <v>10</v>
      </c>
      <c r="C13" s="7">
        <v>1</v>
      </c>
      <c r="D13" s="8">
        <v>1814.56</v>
      </c>
      <c r="E13" s="9">
        <f>D13</f>
        <v>1814.56</v>
      </c>
      <c r="F13" s="21"/>
      <c r="G13" s="302"/>
      <c r="H13" s="302"/>
      <c r="I13" s="302"/>
      <c r="J13" s="302"/>
      <c r="K13" s="302"/>
      <c r="L13" s="302"/>
      <c r="M13" s="302"/>
      <c r="N13" s="302"/>
      <c r="O13" s="302"/>
    </row>
    <row r="14" spans="1:15">
      <c r="A14" s="10" t="s">
        <v>12</v>
      </c>
      <c r="B14" s="11" t="s">
        <v>13</v>
      </c>
      <c r="C14" s="23">
        <v>1</v>
      </c>
      <c r="D14" s="12">
        <f>D13</f>
        <v>1814.56</v>
      </c>
      <c r="E14" s="14">
        <f>SUM(E13:E13)</f>
        <v>1814.56</v>
      </c>
      <c r="F14" s="12">
        <f>E14</f>
        <v>1814.56</v>
      </c>
      <c r="G14" s="302"/>
      <c r="H14" s="302"/>
      <c r="I14" s="302"/>
      <c r="J14" s="302"/>
      <c r="K14" s="302"/>
      <c r="L14" s="302"/>
      <c r="M14" s="302"/>
      <c r="N14" s="302"/>
      <c r="O14" s="302"/>
    </row>
    <row r="15" spans="1:15" ht="15.75">
      <c r="A15" s="412" t="s">
        <v>28</v>
      </c>
      <c r="B15" s="413"/>
      <c r="C15" s="413"/>
      <c r="D15" s="413"/>
      <c r="E15" s="413"/>
      <c r="F15" s="414"/>
      <c r="G15" s="302"/>
      <c r="H15" s="302"/>
      <c r="I15" s="302"/>
      <c r="J15" s="302"/>
      <c r="K15" s="302"/>
      <c r="L15" s="302"/>
      <c r="M15" s="302"/>
      <c r="N15" s="302"/>
      <c r="O15" s="302"/>
    </row>
    <row r="16" spans="1:15">
      <c r="A16" s="380" t="s">
        <v>60</v>
      </c>
      <c r="B16" s="381"/>
      <c r="C16" s="381"/>
      <c r="D16" s="381"/>
      <c r="E16" s="381"/>
      <c r="F16" s="382"/>
      <c r="G16" s="302"/>
      <c r="H16" s="302"/>
      <c r="I16" s="302"/>
      <c r="J16" s="302"/>
      <c r="K16" s="302"/>
      <c r="L16" s="302"/>
      <c r="M16" s="302"/>
      <c r="N16" s="302"/>
      <c r="O16" s="302"/>
    </row>
    <row r="17" spans="1:15" ht="25.5">
      <c r="A17" s="26" t="s">
        <v>19</v>
      </c>
      <c r="B17" s="76" t="s">
        <v>32</v>
      </c>
      <c r="C17" s="271" t="s">
        <v>31</v>
      </c>
      <c r="D17" s="4" t="s">
        <v>7</v>
      </c>
      <c r="E17" s="27" t="s">
        <v>31</v>
      </c>
      <c r="F17" s="27" t="s">
        <v>33</v>
      </c>
      <c r="G17" s="302"/>
      <c r="H17" s="302"/>
      <c r="I17" s="302"/>
      <c r="J17" s="302"/>
      <c r="K17" s="302"/>
      <c r="L17" s="302"/>
      <c r="M17" s="302"/>
      <c r="N17" s="302"/>
      <c r="O17" s="302"/>
    </row>
    <row r="18" spans="1:15">
      <c r="A18" s="62" t="s">
        <v>20</v>
      </c>
      <c r="B18" s="70" t="s">
        <v>63</v>
      </c>
      <c r="C18" s="65">
        <v>0.2</v>
      </c>
      <c r="D18" s="274">
        <f>C18*E13</f>
        <v>362.91200000000003</v>
      </c>
      <c r="E18" s="279">
        <v>1</v>
      </c>
      <c r="F18" s="275">
        <f t="shared" ref="F18:F25" si="0">PRODUCT(D18*E18)</f>
        <v>362.91200000000003</v>
      </c>
      <c r="G18" s="302"/>
      <c r="H18" s="302"/>
      <c r="I18" s="302"/>
      <c r="J18" s="302"/>
      <c r="K18" s="302"/>
      <c r="L18" s="302"/>
      <c r="M18" s="302"/>
      <c r="N18" s="302"/>
      <c r="O18" s="302"/>
    </row>
    <row r="19" spans="1:15">
      <c r="A19" s="62" t="s">
        <v>21</v>
      </c>
      <c r="B19" s="70" t="s">
        <v>63</v>
      </c>
      <c r="C19" s="66">
        <v>0.08</v>
      </c>
      <c r="D19" s="274">
        <f>C19*E13</f>
        <v>145.16479999999999</v>
      </c>
      <c r="E19" s="280">
        <v>1</v>
      </c>
      <c r="F19" s="275">
        <f t="shared" si="0"/>
        <v>145.16479999999999</v>
      </c>
      <c r="G19" s="302"/>
      <c r="H19" s="302"/>
      <c r="I19" s="302"/>
      <c r="J19" s="302"/>
      <c r="K19" s="302"/>
      <c r="L19" s="302"/>
      <c r="M19" s="302"/>
      <c r="N19" s="302"/>
      <c r="O19" s="302"/>
    </row>
    <row r="20" spans="1:15">
      <c r="A20" s="62" t="s">
        <v>22</v>
      </c>
      <c r="B20" s="70" t="s">
        <v>63</v>
      </c>
      <c r="C20" s="67">
        <v>1.4999999999999999E-2</v>
      </c>
      <c r="D20" s="274">
        <f>C20*E13</f>
        <v>27.218399999999999</v>
      </c>
      <c r="E20" s="280">
        <v>1</v>
      </c>
      <c r="F20" s="275">
        <f t="shared" si="0"/>
        <v>27.218399999999999</v>
      </c>
      <c r="G20" s="302"/>
      <c r="H20" s="302"/>
      <c r="I20" s="302"/>
      <c r="J20" s="302"/>
      <c r="K20" s="302"/>
      <c r="L20" s="302"/>
      <c r="M20" s="302"/>
      <c r="N20" s="302"/>
      <c r="O20" s="302"/>
    </row>
    <row r="21" spans="1:15">
      <c r="A21" s="62" t="s">
        <v>23</v>
      </c>
      <c r="B21" s="70" t="s">
        <v>63</v>
      </c>
      <c r="C21" s="66">
        <v>0.01</v>
      </c>
      <c r="D21" s="274">
        <f>C21*E13</f>
        <v>18.145599999999998</v>
      </c>
      <c r="E21" s="280">
        <v>1</v>
      </c>
      <c r="F21" s="275">
        <f t="shared" si="0"/>
        <v>18.145599999999998</v>
      </c>
      <c r="G21" s="302"/>
      <c r="H21" s="302"/>
      <c r="I21" s="302"/>
      <c r="J21" s="302"/>
      <c r="K21" s="302"/>
      <c r="L21" s="302"/>
      <c r="M21" s="302"/>
      <c r="N21" s="302"/>
      <c r="O21" s="302"/>
    </row>
    <row r="22" spans="1:15">
      <c r="A22" s="62" t="s">
        <v>24</v>
      </c>
      <c r="B22" s="70" t="s">
        <v>63</v>
      </c>
      <c r="C22" s="67">
        <v>2E-3</v>
      </c>
      <c r="D22" s="274">
        <f>C22*E13</f>
        <v>3.6291199999999999</v>
      </c>
      <c r="E22" s="280">
        <v>1</v>
      </c>
      <c r="F22" s="275">
        <f t="shared" si="0"/>
        <v>3.6291199999999999</v>
      </c>
      <c r="G22" s="302"/>
      <c r="H22" s="302"/>
      <c r="I22" s="302"/>
      <c r="J22" s="302"/>
      <c r="K22" s="302"/>
      <c r="L22" s="302"/>
      <c r="M22" s="302"/>
      <c r="N22" s="302"/>
      <c r="O22" s="302"/>
    </row>
    <row r="23" spans="1:15">
      <c r="A23" s="63" t="s">
        <v>29</v>
      </c>
      <c r="B23" s="70" t="s">
        <v>63</v>
      </c>
      <c r="C23" s="68">
        <v>6.0000000000000001E-3</v>
      </c>
      <c r="D23" s="274">
        <f>C23*E13</f>
        <v>10.887359999999999</v>
      </c>
      <c r="E23" s="281">
        <v>1</v>
      </c>
      <c r="F23" s="275">
        <f t="shared" si="0"/>
        <v>10.887359999999999</v>
      </c>
      <c r="G23" s="302"/>
      <c r="H23" s="302"/>
      <c r="I23" s="302"/>
      <c r="J23" s="302"/>
      <c r="K23" s="302"/>
      <c r="L23" s="302"/>
      <c r="M23" s="302"/>
      <c r="N23" s="302"/>
      <c r="O23" s="302"/>
    </row>
    <row r="24" spans="1:15">
      <c r="A24" s="63" t="s">
        <v>25</v>
      </c>
      <c r="B24" s="70" t="s">
        <v>63</v>
      </c>
      <c r="C24" s="68">
        <v>2.5000000000000001E-2</v>
      </c>
      <c r="D24" s="274">
        <f>C24*E13</f>
        <v>45.364000000000004</v>
      </c>
      <c r="E24" s="281">
        <v>1</v>
      </c>
      <c r="F24" s="275">
        <f t="shared" si="0"/>
        <v>45.364000000000004</v>
      </c>
      <c r="G24" s="302"/>
      <c r="H24" s="302"/>
      <c r="I24" s="302"/>
      <c r="J24" s="302"/>
      <c r="K24" s="302"/>
      <c r="L24" s="302"/>
      <c r="M24" s="302"/>
      <c r="N24" s="302"/>
      <c r="O24" s="302"/>
    </row>
    <row r="25" spans="1:15">
      <c r="A25" s="63" t="s">
        <v>26</v>
      </c>
      <c r="B25" s="70" t="s">
        <v>63</v>
      </c>
      <c r="C25" s="68">
        <v>0.03</v>
      </c>
      <c r="D25" s="274">
        <f>C25*E13</f>
        <v>54.436799999999998</v>
      </c>
      <c r="E25" s="281">
        <v>1</v>
      </c>
      <c r="F25" s="275">
        <f t="shared" si="0"/>
        <v>54.436799999999998</v>
      </c>
      <c r="G25" s="302"/>
      <c r="H25" s="302"/>
      <c r="I25" s="302"/>
      <c r="J25" s="302"/>
      <c r="K25" s="302"/>
      <c r="L25" s="302"/>
      <c r="M25" s="302"/>
      <c r="N25" s="302"/>
      <c r="O25" s="302"/>
    </row>
    <row r="26" spans="1:15">
      <c r="A26" s="273" t="s">
        <v>30</v>
      </c>
      <c r="B26" s="50"/>
      <c r="C26" s="69">
        <f>SUM(C18:C25)</f>
        <v>0.3680000000000001</v>
      </c>
      <c r="D26" s="276">
        <f>SUM(D18:D25)</f>
        <v>667.75807999999984</v>
      </c>
      <c r="E26" s="277"/>
      <c r="F26" s="278">
        <f>SUM(F18:F25)</f>
        <v>667.75807999999984</v>
      </c>
      <c r="G26" s="302"/>
      <c r="H26" s="302"/>
      <c r="I26" s="302"/>
      <c r="J26" s="302"/>
      <c r="K26" s="302"/>
      <c r="L26" s="302"/>
      <c r="M26" s="302"/>
      <c r="N26" s="302"/>
      <c r="O26" s="302"/>
    </row>
    <row r="27" spans="1:15">
      <c r="A27" s="380" t="s">
        <v>34</v>
      </c>
      <c r="B27" s="383"/>
      <c r="C27" s="381"/>
      <c r="D27" s="381"/>
      <c r="E27" s="381"/>
      <c r="F27" s="382"/>
      <c r="G27" s="302"/>
      <c r="H27" s="302"/>
      <c r="I27" s="302"/>
      <c r="J27" s="302"/>
      <c r="K27" s="302"/>
      <c r="L27" s="302"/>
      <c r="M27" s="302"/>
      <c r="N27" s="302"/>
      <c r="O27" s="302"/>
    </row>
    <row r="28" spans="1:15" ht="25.5">
      <c r="A28" s="26" t="s">
        <v>19</v>
      </c>
      <c r="B28" s="76" t="s">
        <v>32</v>
      </c>
      <c r="C28" s="271" t="s">
        <v>31</v>
      </c>
      <c r="D28" s="4" t="s">
        <v>7</v>
      </c>
      <c r="E28" s="27" t="s">
        <v>31</v>
      </c>
      <c r="F28" s="27" t="s">
        <v>33</v>
      </c>
      <c r="G28" s="302"/>
      <c r="H28" s="302"/>
      <c r="I28" s="302"/>
      <c r="J28" s="302"/>
      <c r="K28" s="302"/>
      <c r="L28" s="302"/>
      <c r="M28" s="302"/>
      <c r="N28" s="302"/>
      <c r="O28" s="302"/>
    </row>
    <row r="29" spans="1:15">
      <c r="A29" s="62" t="s">
        <v>35</v>
      </c>
      <c r="B29" s="70" t="s">
        <v>63</v>
      </c>
      <c r="C29" s="65">
        <v>8.3299999999999999E-2</v>
      </c>
      <c r="D29" s="35">
        <f>E14*C29</f>
        <v>151.15284800000001</v>
      </c>
      <c r="E29" s="29">
        <v>1</v>
      </c>
      <c r="F29" s="34">
        <f t="shared" ref="F29:F32" si="1">PRODUCT(D29*E29)</f>
        <v>151.15284800000001</v>
      </c>
      <c r="G29" s="302"/>
      <c r="H29" s="302"/>
      <c r="I29" s="302"/>
      <c r="J29" s="302"/>
      <c r="K29" s="302"/>
      <c r="L29" s="302"/>
      <c r="M29" s="302"/>
      <c r="N29" s="302"/>
      <c r="O29" s="302"/>
    </row>
    <row r="30" spans="1:15">
      <c r="A30" s="62" t="s">
        <v>36</v>
      </c>
      <c r="B30" s="70" t="s">
        <v>63</v>
      </c>
      <c r="C30" s="66">
        <v>2.7799999999999998E-2</v>
      </c>
      <c r="D30" s="36">
        <f>C30*E14</f>
        <v>50.444767999999996</v>
      </c>
      <c r="E30" s="30">
        <v>1</v>
      </c>
      <c r="F30" s="34">
        <f t="shared" si="1"/>
        <v>50.444767999999996</v>
      </c>
      <c r="G30" s="302"/>
      <c r="H30" s="302"/>
      <c r="I30" s="302"/>
      <c r="J30" s="302"/>
      <c r="K30" s="302"/>
      <c r="L30" s="302"/>
      <c r="M30" s="302"/>
      <c r="N30" s="302"/>
      <c r="O30" s="302"/>
    </row>
    <row r="31" spans="1:15">
      <c r="A31" s="71" t="s">
        <v>33</v>
      </c>
      <c r="B31" s="70" t="s">
        <v>63</v>
      </c>
      <c r="C31" s="73">
        <f>SUM(C29:C30)</f>
        <v>0.1111</v>
      </c>
      <c r="D31" s="37">
        <f>SUM(D29:D30)</f>
        <v>201.59761600000002</v>
      </c>
      <c r="E31" s="38">
        <v>1</v>
      </c>
      <c r="F31" s="34">
        <f t="shared" si="1"/>
        <v>201.59761600000002</v>
      </c>
      <c r="G31" s="302"/>
      <c r="H31" s="302"/>
      <c r="I31" s="302"/>
      <c r="J31" s="302"/>
      <c r="K31" s="302"/>
      <c r="L31" s="302"/>
      <c r="M31" s="302"/>
      <c r="N31" s="302"/>
      <c r="O31" s="302"/>
    </row>
    <row r="32" spans="1:15">
      <c r="A32" s="62" t="s">
        <v>37</v>
      </c>
      <c r="B32" s="70" t="s">
        <v>63</v>
      </c>
      <c r="C32" s="66">
        <v>4.0899999999999999E-2</v>
      </c>
      <c r="D32" s="36">
        <f>E14*C32</f>
        <v>74.215503999999996</v>
      </c>
      <c r="E32" s="30">
        <v>1</v>
      </c>
      <c r="F32" s="34">
        <f t="shared" si="1"/>
        <v>74.215503999999996</v>
      </c>
      <c r="G32" s="302"/>
      <c r="H32" s="302"/>
      <c r="I32" s="302"/>
      <c r="J32" s="302"/>
      <c r="K32" s="302"/>
      <c r="L32" s="302"/>
      <c r="M32" s="302"/>
      <c r="N32" s="302"/>
      <c r="O32" s="302"/>
    </row>
    <row r="33" spans="1:15">
      <c r="A33" s="72" t="s">
        <v>38</v>
      </c>
      <c r="B33" s="70" t="s">
        <v>63</v>
      </c>
      <c r="C33" s="73">
        <f>SUM(C32,C31)</f>
        <v>0.152</v>
      </c>
      <c r="D33" s="37">
        <f>SUM(D32,D31)</f>
        <v>275.81312000000003</v>
      </c>
      <c r="E33" s="38"/>
      <c r="F33" s="43">
        <f>F31+F32</f>
        <v>275.81312000000003</v>
      </c>
      <c r="G33" s="302"/>
      <c r="H33" s="302"/>
      <c r="I33" s="302"/>
      <c r="J33" s="302"/>
      <c r="K33" s="302"/>
      <c r="L33" s="302"/>
      <c r="M33" s="302"/>
      <c r="N33" s="302"/>
      <c r="O33" s="302"/>
    </row>
    <row r="34" spans="1:15">
      <c r="A34" s="384" t="s">
        <v>39</v>
      </c>
      <c r="B34" s="383"/>
      <c r="C34" s="383"/>
      <c r="D34" s="383"/>
      <c r="E34" s="383"/>
      <c r="F34" s="385"/>
      <c r="G34" s="302"/>
      <c r="H34" s="302"/>
      <c r="I34" s="302"/>
      <c r="J34" s="302"/>
      <c r="K34" s="302"/>
      <c r="L34" s="302"/>
      <c r="M34" s="302"/>
      <c r="N34" s="302"/>
      <c r="O34" s="302"/>
    </row>
    <row r="35" spans="1:15" ht="24">
      <c r="A35" s="39" t="s">
        <v>19</v>
      </c>
      <c r="B35" s="77" t="s">
        <v>32</v>
      </c>
      <c r="C35" s="44" t="s">
        <v>31</v>
      </c>
      <c r="D35" s="4" t="s">
        <v>7</v>
      </c>
      <c r="E35" s="42" t="s">
        <v>31</v>
      </c>
      <c r="F35" s="43" t="s">
        <v>33</v>
      </c>
      <c r="G35" s="302"/>
      <c r="H35" s="302"/>
      <c r="I35" s="302"/>
      <c r="J35" s="302"/>
      <c r="K35" s="302"/>
      <c r="L35" s="302"/>
      <c r="M35" s="302"/>
      <c r="N35" s="302"/>
      <c r="O35" s="302"/>
    </row>
    <row r="36" spans="1:15">
      <c r="A36" s="63" t="s">
        <v>194</v>
      </c>
      <c r="B36" s="70" t="s">
        <v>63</v>
      </c>
      <c r="C36" s="68">
        <v>2.9999999999999997E-4</v>
      </c>
      <c r="D36" s="33">
        <f>E14*C36</f>
        <v>0.54436799999999996</v>
      </c>
      <c r="E36" s="31">
        <v>1</v>
      </c>
      <c r="F36" s="34">
        <f>PRODUCT(D36*E36)</f>
        <v>0.54436799999999996</v>
      </c>
      <c r="G36" s="302"/>
      <c r="H36" s="302"/>
      <c r="I36" s="302"/>
      <c r="J36" s="302"/>
      <c r="K36" s="302"/>
      <c r="L36" s="302"/>
      <c r="M36" s="302"/>
      <c r="N36" s="302"/>
      <c r="O36" s="302"/>
    </row>
    <row r="37" spans="1:15" ht="25.5">
      <c r="A37" s="63" t="s">
        <v>195</v>
      </c>
      <c r="B37" s="70" t="s">
        <v>63</v>
      </c>
      <c r="C37" s="68">
        <v>1E-4</v>
      </c>
      <c r="D37" s="33">
        <f>E14*C37</f>
        <v>0.18145600000000001</v>
      </c>
      <c r="E37" s="31">
        <v>1</v>
      </c>
      <c r="F37" s="34">
        <f>PRODUCT(D37,E37)</f>
        <v>0.18145600000000001</v>
      </c>
      <c r="G37" s="302"/>
      <c r="H37" s="302"/>
      <c r="I37" s="302"/>
      <c r="J37" s="302"/>
      <c r="K37" s="302"/>
      <c r="L37" s="302"/>
      <c r="M37" s="302"/>
      <c r="N37" s="302"/>
      <c r="O37" s="302"/>
    </row>
    <row r="38" spans="1:15">
      <c r="A38" s="74" t="s">
        <v>41</v>
      </c>
      <c r="B38" s="70" t="s">
        <v>63</v>
      </c>
      <c r="C38" s="75">
        <f>SUM(C36:C37)</f>
        <v>3.9999999999999996E-4</v>
      </c>
      <c r="D38" s="46">
        <f>SUM(D36:D37)</f>
        <v>0.72582400000000002</v>
      </c>
      <c r="E38" s="47"/>
      <c r="F38" s="48">
        <f>SUM(F36:F37)</f>
        <v>0.72582400000000002</v>
      </c>
      <c r="G38" s="302"/>
      <c r="H38" s="302"/>
      <c r="I38" s="302"/>
      <c r="J38" s="302"/>
      <c r="K38" s="302"/>
      <c r="L38" s="302"/>
      <c r="M38" s="302"/>
      <c r="N38" s="302"/>
      <c r="O38" s="302"/>
    </row>
    <row r="39" spans="1:15">
      <c r="A39" s="364" t="s">
        <v>42</v>
      </c>
      <c r="B39" s="364"/>
      <c r="C39" s="364"/>
      <c r="D39" s="364"/>
      <c r="E39" s="364"/>
      <c r="F39" s="364"/>
      <c r="G39" s="302"/>
      <c r="H39" s="302"/>
      <c r="I39" s="302"/>
      <c r="J39" s="302"/>
      <c r="K39" s="302"/>
      <c r="L39" s="302"/>
      <c r="M39" s="302"/>
      <c r="N39" s="302"/>
      <c r="O39" s="302"/>
    </row>
    <row r="40" spans="1:15" ht="24">
      <c r="A40" s="39" t="s">
        <v>19</v>
      </c>
      <c r="B40" s="77" t="s">
        <v>32</v>
      </c>
      <c r="C40" s="44" t="s">
        <v>31</v>
      </c>
      <c r="D40" s="4" t="s">
        <v>7</v>
      </c>
      <c r="E40" s="42" t="s">
        <v>31</v>
      </c>
      <c r="F40" s="43" t="s">
        <v>33</v>
      </c>
      <c r="G40" s="302"/>
      <c r="H40" s="302"/>
      <c r="I40" s="302"/>
      <c r="J40" s="302"/>
      <c r="K40" s="302"/>
      <c r="L40" s="302"/>
      <c r="M40" s="302"/>
      <c r="N40" s="302"/>
      <c r="O40" s="302"/>
    </row>
    <row r="41" spans="1:15">
      <c r="A41" s="51" t="s">
        <v>43</v>
      </c>
      <c r="B41" s="70" t="s">
        <v>63</v>
      </c>
      <c r="C41" s="52">
        <v>4.1999999999999997E-3</v>
      </c>
      <c r="D41" s="58">
        <f>E14*C41</f>
        <v>7.6211519999999995</v>
      </c>
      <c r="E41" s="49">
        <v>1</v>
      </c>
      <c r="F41" s="34">
        <f>PRODUCT(D41*E41)</f>
        <v>7.6211519999999995</v>
      </c>
      <c r="G41" s="302"/>
      <c r="H41" s="302"/>
      <c r="I41" s="302"/>
      <c r="J41" s="302"/>
      <c r="K41" s="302"/>
      <c r="L41" s="302"/>
      <c r="M41" s="302"/>
      <c r="N41" s="302"/>
      <c r="O41" s="302"/>
    </row>
    <row r="42" spans="1:15">
      <c r="A42" s="51" t="s">
        <v>44</v>
      </c>
      <c r="B42" s="70" t="s">
        <v>63</v>
      </c>
      <c r="C42" s="52">
        <v>1.6999999999999999E-3</v>
      </c>
      <c r="D42" s="58">
        <f>E14*C42</f>
        <v>3.0847519999999999</v>
      </c>
      <c r="E42" s="49">
        <v>1</v>
      </c>
      <c r="F42" s="34">
        <f>PRODUCT(D42*E42)</f>
        <v>3.0847519999999999</v>
      </c>
      <c r="G42" s="302"/>
      <c r="H42" s="302"/>
      <c r="I42" s="302"/>
      <c r="J42" s="302"/>
      <c r="K42" s="302"/>
      <c r="L42" s="302"/>
      <c r="M42" s="302"/>
      <c r="N42" s="302"/>
      <c r="O42" s="302"/>
    </row>
    <row r="43" spans="1:15">
      <c r="A43" s="51" t="s">
        <v>45</v>
      </c>
      <c r="B43" s="70" t="s">
        <v>63</v>
      </c>
      <c r="C43" s="52">
        <v>3.2000000000000001E-2</v>
      </c>
      <c r="D43" s="58">
        <f>E14*C43</f>
        <v>58.065919999999998</v>
      </c>
      <c r="E43" s="49">
        <v>1</v>
      </c>
      <c r="F43" s="34">
        <f>PRODUCT(D43*E43)</f>
        <v>58.065919999999998</v>
      </c>
      <c r="G43" s="302"/>
      <c r="H43" s="302"/>
      <c r="I43" s="302"/>
      <c r="J43" s="302"/>
      <c r="K43" s="302"/>
      <c r="L43" s="302"/>
      <c r="M43" s="302"/>
      <c r="N43" s="302"/>
      <c r="O43" s="302"/>
    </row>
    <row r="44" spans="1:15">
      <c r="A44" s="51" t="s">
        <v>46</v>
      </c>
      <c r="B44" s="70" t="s">
        <v>63</v>
      </c>
      <c r="C44" s="52">
        <v>8.0000000000000002E-3</v>
      </c>
      <c r="D44" s="58">
        <f>E14*C44</f>
        <v>14.51648</v>
      </c>
      <c r="E44" s="49">
        <v>1</v>
      </c>
      <c r="F44" s="34">
        <f>PRODUCT(D44*E44)</f>
        <v>14.51648</v>
      </c>
      <c r="G44" s="302"/>
      <c r="H44" s="302"/>
      <c r="I44" s="302"/>
      <c r="J44" s="302"/>
      <c r="K44" s="302"/>
      <c r="L44" s="302"/>
      <c r="M44" s="302"/>
      <c r="N44" s="302"/>
      <c r="O44" s="302"/>
    </row>
    <row r="45" spans="1:15">
      <c r="A45" s="51" t="s">
        <v>47</v>
      </c>
      <c r="B45" s="70" t="s">
        <v>63</v>
      </c>
      <c r="C45" s="52">
        <v>2.9999999999999997E-4</v>
      </c>
      <c r="D45" s="58">
        <f>E14*C45</f>
        <v>0.54436799999999996</v>
      </c>
      <c r="E45" s="49">
        <v>1</v>
      </c>
      <c r="F45" s="49">
        <v>1.78</v>
      </c>
      <c r="G45" s="302"/>
      <c r="H45" s="302"/>
      <c r="I45" s="302"/>
      <c r="J45" s="302"/>
      <c r="K45" s="302"/>
      <c r="L45" s="302"/>
      <c r="M45" s="302"/>
      <c r="N45" s="302"/>
      <c r="O45" s="302"/>
    </row>
    <row r="46" spans="1:15">
      <c r="A46" s="51" t="s">
        <v>48</v>
      </c>
      <c r="B46" s="70" t="s">
        <v>63</v>
      </c>
      <c r="C46" s="52">
        <v>2.9999999999999997E-4</v>
      </c>
      <c r="D46" s="58">
        <f>E14*C46</f>
        <v>0.54436799999999996</v>
      </c>
      <c r="E46" s="49">
        <v>1</v>
      </c>
      <c r="F46" s="34">
        <f>PRODUCT(D46*E46)</f>
        <v>0.54436799999999996</v>
      </c>
      <c r="G46" s="302"/>
      <c r="H46" s="302"/>
      <c r="I46" s="302"/>
      <c r="J46" s="302"/>
      <c r="K46" s="302"/>
      <c r="L46" s="302"/>
      <c r="M46" s="302"/>
      <c r="N46" s="302"/>
      <c r="O46" s="302"/>
    </row>
    <row r="47" spans="1:15">
      <c r="A47" s="269" t="s">
        <v>49</v>
      </c>
      <c r="B47" s="70" t="s">
        <v>63</v>
      </c>
      <c r="C47" s="57">
        <f>SUM(C41:C46)</f>
        <v>4.6500000000000007E-2</v>
      </c>
      <c r="D47" s="56">
        <f>SUM(D41:D46)</f>
        <v>84.377040000000008</v>
      </c>
      <c r="E47" s="55"/>
      <c r="F47" s="56">
        <f>SUM(F41:F46)</f>
        <v>85.612672000000003</v>
      </c>
      <c r="G47" s="302"/>
      <c r="H47" s="302"/>
      <c r="I47" s="302"/>
      <c r="J47" s="302"/>
      <c r="K47" s="302"/>
      <c r="L47" s="302"/>
      <c r="M47" s="302"/>
      <c r="N47" s="302"/>
      <c r="O47" s="302"/>
    </row>
    <row r="48" spans="1:15">
      <c r="A48" s="365" t="s">
        <v>50</v>
      </c>
      <c r="B48" s="366"/>
      <c r="C48" s="366"/>
      <c r="D48" s="366"/>
      <c r="E48" s="366"/>
      <c r="F48" s="367"/>
      <c r="G48" s="302"/>
      <c r="H48" s="302"/>
      <c r="I48" s="302"/>
      <c r="J48" s="302"/>
      <c r="K48" s="302"/>
      <c r="L48" s="302"/>
      <c r="M48" s="302"/>
      <c r="N48" s="302"/>
      <c r="O48" s="302"/>
    </row>
    <row r="49" spans="1:15" ht="24">
      <c r="A49" s="39" t="s">
        <v>19</v>
      </c>
      <c r="B49" s="77" t="s">
        <v>32</v>
      </c>
      <c r="C49" s="44" t="s">
        <v>31</v>
      </c>
      <c r="D49" s="4" t="s">
        <v>7</v>
      </c>
      <c r="E49" s="42" t="s">
        <v>31</v>
      </c>
      <c r="F49" s="43" t="s">
        <v>33</v>
      </c>
      <c r="G49" s="302"/>
      <c r="H49" s="302"/>
      <c r="I49" s="302"/>
      <c r="J49" s="302"/>
      <c r="K49" s="302"/>
      <c r="L49" s="302"/>
      <c r="M49" s="302"/>
      <c r="N49" s="302"/>
      <c r="O49" s="302"/>
    </row>
    <row r="50" spans="1:15">
      <c r="A50" s="51" t="s">
        <v>52</v>
      </c>
      <c r="B50" s="70" t="s">
        <v>63</v>
      </c>
      <c r="C50" s="52">
        <v>8.3299999999999999E-2</v>
      </c>
      <c r="D50" s="58">
        <f>E14*C50</f>
        <v>151.15284800000001</v>
      </c>
      <c r="E50" s="49">
        <v>1</v>
      </c>
      <c r="F50" s="34">
        <f>PRODUCT(D50*E50)</f>
        <v>151.15284800000001</v>
      </c>
      <c r="G50" s="302"/>
      <c r="H50" s="302"/>
      <c r="I50" s="302"/>
      <c r="J50" s="302"/>
      <c r="K50" s="302"/>
      <c r="L50" s="302"/>
      <c r="M50" s="302"/>
      <c r="N50" s="302"/>
      <c r="O50" s="302"/>
    </row>
    <row r="51" spans="1:15">
      <c r="A51" s="51" t="s">
        <v>53</v>
      </c>
      <c r="B51" s="70" t="s">
        <v>63</v>
      </c>
      <c r="C51" s="52">
        <v>1.3899999999999999E-2</v>
      </c>
      <c r="D51" s="58">
        <f>E14*C51</f>
        <v>25.222383999999998</v>
      </c>
      <c r="E51" s="49">
        <v>1</v>
      </c>
      <c r="F51" s="34">
        <f t="shared" ref="F51:F60" si="2">PRODUCT(D51*E51)</f>
        <v>25.222383999999998</v>
      </c>
      <c r="G51" s="302"/>
      <c r="H51" s="302"/>
      <c r="I51" s="302"/>
      <c r="J51" s="302"/>
      <c r="K51" s="302"/>
      <c r="L51" s="302"/>
      <c r="M51" s="302"/>
      <c r="N51" s="302"/>
      <c r="O51" s="302"/>
    </row>
    <row r="52" spans="1:15">
      <c r="A52" s="51" t="s">
        <v>54</v>
      </c>
      <c r="B52" s="70" t="s">
        <v>63</v>
      </c>
      <c r="C52" s="52">
        <v>2.0000000000000001E-4</v>
      </c>
      <c r="D52" s="58">
        <f>E14*C52</f>
        <v>0.36291200000000001</v>
      </c>
      <c r="E52" s="49">
        <v>1</v>
      </c>
      <c r="F52" s="34">
        <f t="shared" si="2"/>
        <v>0.36291200000000001</v>
      </c>
      <c r="G52" s="302"/>
      <c r="H52" s="302"/>
      <c r="I52" s="302"/>
      <c r="J52" s="302"/>
      <c r="K52" s="302"/>
      <c r="L52" s="302"/>
      <c r="M52" s="302"/>
      <c r="N52" s="302"/>
      <c r="O52" s="302"/>
    </row>
    <row r="53" spans="1:15">
      <c r="A53" s="51" t="s">
        <v>55</v>
      </c>
      <c r="B53" s="52" t="s">
        <v>63</v>
      </c>
      <c r="C53" s="52">
        <v>2.8E-3</v>
      </c>
      <c r="D53" s="58">
        <f>E14*C53</f>
        <v>5.080768</v>
      </c>
      <c r="E53" s="49">
        <v>1</v>
      </c>
      <c r="F53" s="34">
        <f t="shared" si="2"/>
        <v>5.080768</v>
      </c>
      <c r="G53" s="302"/>
      <c r="H53" s="302"/>
      <c r="I53" s="302"/>
      <c r="J53" s="302"/>
      <c r="K53" s="302"/>
      <c r="L53" s="302"/>
      <c r="M53" s="302"/>
      <c r="N53" s="302"/>
      <c r="O53" s="302"/>
    </row>
    <row r="54" spans="1:15">
      <c r="A54" s="51" t="s">
        <v>56</v>
      </c>
      <c r="B54" s="52" t="s">
        <v>63</v>
      </c>
      <c r="C54" s="52">
        <v>3.3E-3</v>
      </c>
      <c r="D54" s="58">
        <f>E14*C54</f>
        <v>5.988048</v>
      </c>
      <c r="E54" s="49">
        <v>1</v>
      </c>
      <c r="F54" s="34">
        <f t="shared" si="2"/>
        <v>5.988048</v>
      </c>
      <c r="G54" s="302"/>
      <c r="H54" s="302"/>
      <c r="I54" s="302"/>
      <c r="J54" s="302"/>
      <c r="K54" s="302"/>
      <c r="L54" s="302"/>
      <c r="M54" s="302"/>
      <c r="N54" s="302"/>
      <c r="O54" s="302"/>
    </row>
    <row r="55" spans="1:15">
      <c r="A55" s="51" t="s">
        <v>57</v>
      </c>
      <c r="B55" s="52" t="s">
        <v>63</v>
      </c>
      <c r="C55" s="52">
        <v>1.9400000000000001E-2</v>
      </c>
      <c r="D55" s="58">
        <f>E14*C55</f>
        <v>35.202463999999999</v>
      </c>
      <c r="E55" s="49">
        <v>1</v>
      </c>
      <c r="F55" s="34">
        <f t="shared" si="2"/>
        <v>35.202463999999999</v>
      </c>
      <c r="G55" s="302"/>
      <c r="H55" s="302"/>
      <c r="I55" s="302"/>
      <c r="J55" s="302"/>
      <c r="K55" s="302"/>
      <c r="L55" s="302"/>
      <c r="M55" s="302"/>
      <c r="N55" s="302"/>
      <c r="O55" s="302"/>
    </row>
    <row r="56" spans="1:15">
      <c r="A56" s="54" t="s">
        <v>33</v>
      </c>
      <c r="B56" s="52" t="s">
        <v>63</v>
      </c>
      <c r="C56" s="57">
        <f>SUM(C50:C55)</f>
        <v>0.1229</v>
      </c>
      <c r="D56" s="56">
        <f>SUM(D50:D55)</f>
        <v>223.009424</v>
      </c>
      <c r="E56" s="55">
        <v>1</v>
      </c>
      <c r="F56" s="34">
        <f t="shared" si="2"/>
        <v>223.009424</v>
      </c>
      <c r="G56" s="302"/>
      <c r="H56" s="302"/>
      <c r="I56" s="302"/>
      <c r="J56" s="302"/>
      <c r="K56" s="302"/>
      <c r="L56" s="302"/>
      <c r="M56" s="302"/>
      <c r="N56" s="302"/>
      <c r="O56" s="302"/>
    </row>
    <row r="57" spans="1:15">
      <c r="A57" s="51" t="s">
        <v>58</v>
      </c>
      <c r="B57" s="52" t="s">
        <v>63</v>
      </c>
      <c r="C57" s="52">
        <v>4.53E-2</v>
      </c>
      <c r="D57" s="58">
        <f>E14*C57</f>
        <v>82.199567999999999</v>
      </c>
      <c r="E57" s="49">
        <v>1</v>
      </c>
      <c r="F57" s="34">
        <f t="shared" si="2"/>
        <v>82.199567999999999</v>
      </c>
      <c r="G57" s="302"/>
      <c r="H57" s="302"/>
      <c r="I57" s="302"/>
      <c r="J57" s="302"/>
      <c r="K57" s="302"/>
      <c r="L57" s="302"/>
      <c r="M57" s="302"/>
      <c r="N57" s="302"/>
      <c r="O57" s="302"/>
    </row>
    <row r="58" spans="1:15">
      <c r="A58" s="269" t="s">
        <v>51</v>
      </c>
      <c r="B58" s="52" t="s">
        <v>63</v>
      </c>
      <c r="C58" s="57">
        <f>SUM(C57,C56)</f>
        <v>0.16819999999999999</v>
      </c>
      <c r="D58" s="59">
        <f>SUM(D57,D56)</f>
        <v>305.20899199999997</v>
      </c>
      <c r="E58" s="54">
        <v>1</v>
      </c>
      <c r="F58" s="43">
        <f t="shared" si="2"/>
        <v>305.20899199999997</v>
      </c>
      <c r="G58" s="302"/>
      <c r="H58" s="302"/>
      <c r="I58" s="302"/>
      <c r="J58" s="302"/>
      <c r="K58" s="302"/>
      <c r="L58" s="302"/>
      <c r="M58" s="302"/>
      <c r="N58" s="302"/>
      <c r="O58" s="302"/>
    </row>
    <row r="59" spans="1:15">
      <c r="A59" s="368"/>
      <c r="B59" s="369"/>
      <c r="C59" s="369"/>
      <c r="D59" s="369"/>
      <c r="E59" s="369"/>
      <c r="F59" s="370"/>
      <c r="G59" s="302"/>
      <c r="H59" s="302"/>
      <c r="I59" s="302"/>
      <c r="J59" s="302"/>
      <c r="K59" s="302"/>
      <c r="L59" s="302"/>
      <c r="M59" s="302"/>
      <c r="N59" s="302"/>
      <c r="O59" s="302"/>
    </row>
    <row r="60" spans="1:15" ht="15">
      <c r="A60" s="129" t="s">
        <v>59</v>
      </c>
      <c r="B60" s="130" t="s">
        <v>63</v>
      </c>
      <c r="C60" s="131">
        <f>SUM(C47,C58,C38,C33,C26)</f>
        <v>0.73510000000000009</v>
      </c>
      <c r="D60" s="132">
        <f>SUM(D58,D47,D38,D33,D26)</f>
        <v>1333.8830559999999</v>
      </c>
      <c r="E60" s="133">
        <v>1</v>
      </c>
      <c r="F60" s="134">
        <f t="shared" si="2"/>
        <v>1333.8830559999999</v>
      </c>
      <c r="G60" s="302"/>
      <c r="H60" s="302"/>
      <c r="I60" s="302"/>
      <c r="J60" s="302"/>
      <c r="K60" s="302"/>
      <c r="L60" s="302"/>
      <c r="M60" s="302"/>
      <c r="N60" s="302"/>
      <c r="O60" s="302"/>
    </row>
    <row r="61" spans="1:15" ht="15">
      <c r="A61" s="435"/>
      <c r="B61" s="436"/>
      <c r="C61" s="436"/>
      <c r="D61" s="436"/>
      <c r="E61" s="436"/>
      <c r="F61" s="437"/>
      <c r="G61" s="302"/>
      <c r="H61" s="302"/>
      <c r="I61" s="302"/>
      <c r="J61" s="302"/>
      <c r="K61" s="302"/>
      <c r="L61" s="302"/>
      <c r="M61" s="302"/>
      <c r="N61" s="302"/>
      <c r="O61" s="302"/>
    </row>
    <row r="62" spans="1:15" ht="15.75">
      <c r="A62" s="432" t="s">
        <v>61</v>
      </c>
      <c r="B62" s="433"/>
      <c r="C62" s="433"/>
      <c r="D62" s="433"/>
      <c r="E62" s="433"/>
      <c r="F62" s="434"/>
      <c r="G62" s="302"/>
      <c r="H62" s="302"/>
      <c r="I62" s="302"/>
      <c r="J62" s="302"/>
      <c r="K62" s="302"/>
      <c r="L62" s="302"/>
      <c r="M62" s="302"/>
      <c r="N62" s="302"/>
      <c r="O62" s="302"/>
    </row>
    <row r="63" spans="1:15" ht="24">
      <c r="A63" s="39" t="s">
        <v>19</v>
      </c>
      <c r="B63" s="41" t="s">
        <v>32</v>
      </c>
      <c r="C63" s="44" t="s">
        <v>31</v>
      </c>
      <c r="D63" s="4" t="s">
        <v>7</v>
      </c>
      <c r="E63" s="42" t="s">
        <v>31</v>
      </c>
      <c r="F63" s="43" t="s">
        <v>33</v>
      </c>
      <c r="G63" s="302"/>
      <c r="H63" s="302"/>
      <c r="I63" s="302"/>
      <c r="J63" s="302"/>
      <c r="K63" s="302"/>
      <c r="L63" s="302"/>
      <c r="M63" s="302"/>
      <c r="N63" s="302"/>
      <c r="O63" s="302"/>
    </row>
    <row r="64" spans="1:15" ht="25.5">
      <c r="A64" s="81" t="s">
        <v>199</v>
      </c>
      <c r="B64" s="79" t="s">
        <v>63</v>
      </c>
      <c r="C64" s="87">
        <v>0.06</v>
      </c>
      <c r="D64" s="88">
        <f>209-108.01</f>
        <v>100.99</v>
      </c>
      <c r="E64" s="89">
        <v>1</v>
      </c>
      <c r="F64" s="34">
        <f>PRODUCT(D64*E64)</f>
        <v>100.99</v>
      </c>
      <c r="G64" s="302"/>
      <c r="H64" s="302"/>
      <c r="I64" s="302"/>
      <c r="J64" s="302"/>
      <c r="K64" s="302"/>
      <c r="L64" s="302"/>
      <c r="M64" s="302"/>
      <c r="N64" s="302"/>
      <c r="O64" s="302"/>
    </row>
    <row r="65" spans="1:15">
      <c r="A65" s="395" t="s">
        <v>62</v>
      </c>
      <c r="B65" s="396"/>
      <c r="C65" s="397"/>
      <c r="D65" s="144">
        <f>D64</f>
        <v>100.99</v>
      </c>
      <c r="E65" s="128"/>
      <c r="F65" s="78">
        <f>SUM(F64)</f>
        <v>100.99</v>
      </c>
      <c r="G65" s="302"/>
      <c r="H65" s="302"/>
      <c r="I65" s="302"/>
      <c r="J65" s="302"/>
      <c r="K65" s="302"/>
      <c r="L65" s="302"/>
      <c r="M65" s="302"/>
      <c r="N65" s="302"/>
      <c r="O65" s="302"/>
    </row>
    <row r="66" spans="1:15" ht="15.75">
      <c r="A66" s="392" t="s">
        <v>66</v>
      </c>
      <c r="B66" s="393"/>
      <c r="C66" s="393"/>
      <c r="D66" s="393"/>
      <c r="E66" s="393"/>
      <c r="F66" s="394"/>
      <c r="G66" s="302"/>
      <c r="H66" s="302"/>
      <c r="I66" s="302"/>
      <c r="J66" s="302"/>
      <c r="K66" s="302"/>
      <c r="L66" s="302"/>
      <c r="M66" s="302"/>
      <c r="N66" s="302"/>
      <c r="O66" s="302"/>
    </row>
    <row r="67" spans="1:15" ht="24">
      <c r="A67" s="90" t="s">
        <v>19</v>
      </c>
      <c r="B67" s="90" t="s">
        <v>32</v>
      </c>
      <c r="C67" s="90" t="s">
        <v>31</v>
      </c>
      <c r="D67" s="4" t="s">
        <v>7</v>
      </c>
      <c r="E67" s="42" t="s">
        <v>31</v>
      </c>
      <c r="F67" s="43" t="s">
        <v>33</v>
      </c>
      <c r="G67" s="302"/>
      <c r="H67" s="302"/>
      <c r="I67" s="302"/>
      <c r="J67" s="302"/>
      <c r="K67" s="302"/>
      <c r="L67" s="302"/>
      <c r="M67" s="302"/>
      <c r="N67" s="302"/>
      <c r="O67" s="302"/>
    </row>
    <row r="68" spans="1:15">
      <c r="A68" s="91" t="s">
        <v>65</v>
      </c>
      <c r="B68" s="92" t="s">
        <v>67</v>
      </c>
      <c r="C68" s="93">
        <v>1</v>
      </c>
      <c r="D68" s="88">
        <v>450</v>
      </c>
      <c r="E68" s="89">
        <v>1</v>
      </c>
      <c r="F68" s="34">
        <f>PRODUCT(D68*E68)</f>
        <v>450</v>
      </c>
      <c r="G68" s="302"/>
      <c r="H68" s="302"/>
      <c r="I68" s="302"/>
      <c r="J68" s="302"/>
      <c r="K68" s="302"/>
      <c r="L68" s="302"/>
      <c r="M68" s="302"/>
      <c r="N68" s="302"/>
      <c r="O68" s="302"/>
    </row>
    <row r="69" spans="1:15">
      <c r="A69" s="91" t="s">
        <v>64</v>
      </c>
      <c r="B69" s="92" t="s">
        <v>63</v>
      </c>
      <c r="C69" s="94">
        <v>0.2</v>
      </c>
      <c r="D69" s="33">
        <f>C69*D68</f>
        <v>90</v>
      </c>
      <c r="E69" s="31">
        <v>1</v>
      </c>
      <c r="F69" s="34">
        <f>PRODUCT(D69*E69)</f>
        <v>90</v>
      </c>
      <c r="G69" s="302"/>
      <c r="H69" s="302"/>
      <c r="I69" s="302"/>
      <c r="J69" s="302"/>
      <c r="K69" s="302"/>
      <c r="L69" s="302"/>
      <c r="M69" s="302"/>
      <c r="N69" s="302"/>
      <c r="O69" s="302"/>
    </row>
    <row r="70" spans="1:15">
      <c r="A70" s="386" t="s">
        <v>68</v>
      </c>
      <c r="B70" s="387"/>
      <c r="C70" s="388"/>
      <c r="D70" s="109">
        <f>D68-D69</f>
        <v>360</v>
      </c>
      <c r="E70" s="127"/>
      <c r="F70" s="109">
        <f>F68-F69</f>
        <v>360</v>
      </c>
      <c r="G70" s="302"/>
      <c r="H70" s="302"/>
      <c r="I70" s="302"/>
      <c r="J70" s="302"/>
      <c r="K70" s="302"/>
      <c r="L70" s="302"/>
      <c r="M70" s="302"/>
      <c r="N70" s="302"/>
      <c r="O70" s="302"/>
    </row>
    <row r="71" spans="1:15" ht="15.75">
      <c r="A71" s="389" t="s">
        <v>101</v>
      </c>
      <c r="B71" s="390"/>
      <c r="C71" s="390"/>
      <c r="D71" s="390"/>
      <c r="E71" s="390"/>
      <c r="F71" s="391"/>
      <c r="G71" s="302"/>
      <c r="H71" s="302"/>
      <c r="I71" s="302"/>
      <c r="J71" s="302"/>
      <c r="K71" s="302"/>
      <c r="L71" s="302"/>
      <c r="M71" s="302"/>
      <c r="N71" s="302"/>
      <c r="O71" s="302"/>
    </row>
    <row r="72" spans="1:15" ht="25.5">
      <c r="A72" s="271" t="s">
        <v>19</v>
      </c>
      <c r="B72" s="271" t="s">
        <v>32</v>
      </c>
      <c r="C72" s="271" t="s">
        <v>31</v>
      </c>
      <c r="D72" s="4" t="s">
        <v>7</v>
      </c>
      <c r="E72" s="42" t="s">
        <v>31</v>
      </c>
      <c r="F72" s="43" t="s">
        <v>33</v>
      </c>
      <c r="G72" s="302"/>
      <c r="H72" s="302"/>
      <c r="I72" s="302"/>
      <c r="J72" s="302"/>
      <c r="K72" s="302"/>
      <c r="L72" s="302"/>
      <c r="M72" s="302"/>
      <c r="N72" s="302"/>
      <c r="O72" s="302"/>
    </row>
    <row r="73" spans="1:15">
      <c r="A73" s="91" t="s">
        <v>102</v>
      </c>
      <c r="B73" s="136" t="s">
        <v>105</v>
      </c>
      <c r="C73" s="104">
        <v>1</v>
      </c>
      <c r="D73" s="104">
        <v>60</v>
      </c>
      <c r="E73" s="104">
        <v>1</v>
      </c>
      <c r="F73" s="34">
        <f>PRODUCT(D73*E73)</f>
        <v>60</v>
      </c>
      <c r="G73" s="302"/>
      <c r="H73" s="302"/>
      <c r="I73" s="302"/>
      <c r="J73" s="302"/>
      <c r="K73" s="302"/>
      <c r="L73" s="302"/>
      <c r="M73" s="302"/>
      <c r="N73" s="302"/>
      <c r="O73" s="302"/>
    </row>
    <row r="74" spans="1:15">
      <c r="A74" s="91" t="s">
        <v>103</v>
      </c>
      <c r="B74" s="104" t="s">
        <v>105</v>
      </c>
      <c r="C74" s="104">
        <v>1</v>
      </c>
      <c r="D74" s="104">
        <v>20</v>
      </c>
      <c r="E74" s="104">
        <v>1</v>
      </c>
      <c r="F74" s="34">
        <f>PRODUCT(D74*E74)</f>
        <v>20</v>
      </c>
      <c r="G74" s="302"/>
      <c r="H74" s="302"/>
      <c r="I74" s="302"/>
      <c r="J74" s="302"/>
      <c r="K74" s="302"/>
      <c r="L74" s="302"/>
      <c r="M74" s="302"/>
      <c r="N74" s="302"/>
      <c r="O74" s="302"/>
    </row>
    <row r="75" spans="1:15">
      <c r="A75" s="135" t="s">
        <v>104</v>
      </c>
      <c r="B75" s="104" t="s">
        <v>105</v>
      </c>
      <c r="C75" s="104">
        <v>1</v>
      </c>
      <c r="D75" s="104">
        <v>20</v>
      </c>
      <c r="E75" s="104">
        <v>1</v>
      </c>
      <c r="F75" s="34">
        <f>PRODUCT(D75*E75)</f>
        <v>20</v>
      </c>
      <c r="G75" s="302"/>
      <c r="H75" s="302"/>
      <c r="I75" s="302"/>
      <c r="J75" s="302"/>
      <c r="K75" s="302"/>
      <c r="L75" s="302"/>
      <c r="M75" s="302"/>
      <c r="N75" s="302"/>
      <c r="O75" s="302"/>
    </row>
    <row r="76" spans="1:15">
      <c r="A76" s="386" t="s">
        <v>81</v>
      </c>
      <c r="B76" s="387"/>
      <c r="C76" s="388"/>
      <c r="D76" s="137">
        <f>SUM(D73:D75)</f>
        <v>100</v>
      </c>
      <c r="E76" s="102"/>
      <c r="F76" s="137">
        <f>SUM(F73:F75)</f>
        <v>100</v>
      </c>
      <c r="G76" s="302"/>
      <c r="H76" s="302"/>
      <c r="I76" s="302"/>
      <c r="J76" s="302"/>
      <c r="K76" s="302"/>
      <c r="L76" s="302"/>
      <c r="M76" s="302"/>
      <c r="N76" s="302"/>
      <c r="O76" s="302"/>
    </row>
    <row r="77" spans="1:15" ht="15.75">
      <c r="A77" s="398" t="s">
        <v>106</v>
      </c>
      <c r="B77" s="399"/>
      <c r="C77" s="399"/>
      <c r="D77" s="399"/>
      <c r="E77" s="399"/>
      <c r="F77" s="400"/>
      <c r="G77" s="302"/>
      <c r="H77" s="302"/>
      <c r="I77" s="302"/>
      <c r="J77" s="302"/>
      <c r="K77" s="302"/>
      <c r="L77" s="302"/>
      <c r="M77" s="302"/>
      <c r="N77" s="302"/>
      <c r="O77" s="302"/>
    </row>
    <row r="78" spans="1:15" ht="25.5">
      <c r="A78" s="39" t="s">
        <v>70</v>
      </c>
      <c r="B78" s="39" t="s">
        <v>69</v>
      </c>
      <c r="C78" s="110" t="s">
        <v>82</v>
      </c>
      <c r="D78" s="39" t="s">
        <v>120</v>
      </c>
      <c r="E78" s="39" t="s">
        <v>31</v>
      </c>
      <c r="F78" s="95" t="s">
        <v>33</v>
      </c>
      <c r="G78" s="302"/>
      <c r="H78" s="302"/>
      <c r="I78" s="302"/>
      <c r="J78" s="302"/>
      <c r="K78" s="302"/>
      <c r="L78" s="302"/>
      <c r="M78" s="302"/>
      <c r="N78" s="302"/>
      <c r="O78" s="302"/>
    </row>
    <row r="79" spans="1:15">
      <c r="A79" s="81" t="s">
        <v>71</v>
      </c>
      <c r="B79" s="82">
        <v>2</v>
      </c>
      <c r="C79" s="83">
        <v>18.059999999999999</v>
      </c>
      <c r="D79" s="34">
        <f>PRODUCT(B79*C79)</f>
        <v>36.119999999999997</v>
      </c>
      <c r="E79" s="84">
        <v>1</v>
      </c>
      <c r="F79" s="34">
        <f>PRODUCT(D79*E79)</f>
        <v>36.119999999999997</v>
      </c>
      <c r="G79" s="302"/>
      <c r="H79" s="302"/>
      <c r="I79" s="302"/>
      <c r="J79" s="302"/>
      <c r="K79" s="302"/>
      <c r="L79" s="302"/>
      <c r="M79" s="302"/>
      <c r="N79" s="302"/>
      <c r="O79" s="302"/>
    </row>
    <row r="80" spans="1:15">
      <c r="A80" s="81" t="s">
        <v>72</v>
      </c>
      <c r="B80" s="82">
        <v>2</v>
      </c>
      <c r="C80" s="83">
        <v>18.059999999999999</v>
      </c>
      <c r="D80" s="34">
        <f t="shared" ref="D80:D86" si="3">PRODUCT(B80*C80)</f>
        <v>36.119999999999997</v>
      </c>
      <c r="E80" s="85">
        <v>1</v>
      </c>
      <c r="F80" s="34">
        <f t="shared" ref="F80:F86" si="4">PRODUCT(D80*E80)</f>
        <v>36.119999999999997</v>
      </c>
      <c r="G80" s="302"/>
      <c r="H80" s="302"/>
      <c r="I80" s="302"/>
      <c r="J80" s="302"/>
      <c r="K80" s="302"/>
      <c r="L80" s="302"/>
      <c r="M80" s="302"/>
      <c r="N80" s="302"/>
      <c r="O80" s="302"/>
    </row>
    <row r="81" spans="1:15">
      <c r="A81" s="81" t="s">
        <v>73</v>
      </c>
      <c r="B81" s="82">
        <v>2</v>
      </c>
      <c r="C81" s="83">
        <v>22.8</v>
      </c>
      <c r="D81" s="34">
        <f t="shared" si="3"/>
        <v>45.6</v>
      </c>
      <c r="E81" s="85">
        <v>1</v>
      </c>
      <c r="F81" s="34">
        <f t="shared" si="4"/>
        <v>45.6</v>
      </c>
      <c r="G81" s="302"/>
      <c r="H81" s="302"/>
      <c r="I81" s="302"/>
      <c r="J81" s="302"/>
      <c r="K81" s="302"/>
      <c r="L81" s="302"/>
      <c r="M81" s="302"/>
      <c r="N81" s="302"/>
      <c r="O81" s="302"/>
    </row>
    <row r="82" spans="1:15">
      <c r="A82" s="81" t="s">
        <v>74</v>
      </c>
      <c r="B82" s="82">
        <v>2</v>
      </c>
      <c r="C82" s="83">
        <v>25</v>
      </c>
      <c r="D82" s="34">
        <f t="shared" si="3"/>
        <v>50</v>
      </c>
      <c r="E82" s="85">
        <v>1</v>
      </c>
      <c r="F82" s="34">
        <f t="shared" si="4"/>
        <v>50</v>
      </c>
      <c r="G82" s="302"/>
      <c r="H82" s="302"/>
      <c r="I82" s="302"/>
      <c r="J82" s="302"/>
      <c r="K82" s="302"/>
      <c r="L82" s="302"/>
      <c r="M82" s="302"/>
      <c r="N82" s="302"/>
      <c r="O82" s="302"/>
    </row>
    <row r="83" spans="1:15">
      <c r="A83" s="81" t="s">
        <v>75</v>
      </c>
      <c r="B83" s="82">
        <v>2</v>
      </c>
      <c r="C83" s="83">
        <v>35</v>
      </c>
      <c r="D83" s="34">
        <f t="shared" si="3"/>
        <v>70</v>
      </c>
      <c r="E83" s="85">
        <v>1</v>
      </c>
      <c r="F83" s="34">
        <f t="shared" si="4"/>
        <v>70</v>
      </c>
      <c r="G83" s="302"/>
      <c r="H83" s="302"/>
      <c r="I83" s="302"/>
      <c r="J83" s="302"/>
      <c r="K83" s="302"/>
      <c r="L83" s="302"/>
      <c r="M83" s="302"/>
      <c r="N83" s="302"/>
      <c r="O83" s="302"/>
    </row>
    <row r="84" spans="1:15">
      <c r="A84" s="81" t="s">
        <v>76</v>
      </c>
      <c r="B84" s="82">
        <v>2</v>
      </c>
      <c r="C84" s="83">
        <v>7.5</v>
      </c>
      <c r="D84" s="34">
        <f t="shared" si="3"/>
        <v>15</v>
      </c>
      <c r="E84" s="85">
        <v>1</v>
      </c>
      <c r="F84" s="34">
        <f t="shared" si="4"/>
        <v>15</v>
      </c>
      <c r="G84" s="302"/>
      <c r="H84" s="302"/>
      <c r="I84" s="302"/>
      <c r="J84" s="302"/>
      <c r="K84" s="302"/>
      <c r="L84" s="302"/>
      <c r="M84" s="302"/>
      <c r="N84" s="302"/>
      <c r="O84" s="302"/>
    </row>
    <row r="85" spans="1:15">
      <c r="A85" s="81" t="s">
        <v>77</v>
      </c>
      <c r="B85" s="82">
        <v>2</v>
      </c>
      <c r="C85" s="83">
        <v>3.5</v>
      </c>
      <c r="D85" s="34">
        <f t="shared" si="3"/>
        <v>7</v>
      </c>
      <c r="E85" s="85">
        <v>1</v>
      </c>
      <c r="F85" s="34">
        <f t="shared" si="4"/>
        <v>7</v>
      </c>
      <c r="G85" s="302"/>
      <c r="H85" s="302"/>
      <c r="I85" s="302"/>
      <c r="J85" s="302"/>
      <c r="K85" s="302"/>
      <c r="L85" s="302"/>
      <c r="M85" s="302"/>
      <c r="N85" s="302"/>
      <c r="O85" s="302"/>
    </row>
    <row r="86" spans="1:15">
      <c r="A86" s="81" t="s">
        <v>78</v>
      </c>
      <c r="B86" s="82">
        <v>2</v>
      </c>
      <c r="C86" s="83">
        <v>8.5</v>
      </c>
      <c r="D86" s="34">
        <f t="shared" si="3"/>
        <v>17</v>
      </c>
      <c r="E86" s="85">
        <v>1</v>
      </c>
      <c r="F86" s="34">
        <f t="shared" si="4"/>
        <v>17</v>
      </c>
      <c r="G86" s="302"/>
      <c r="H86" s="302"/>
      <c r="I86" s="302"/>
      <c r="J86" s="302"/>
      <c r="K86" s="302"/>
      <c r="L86" s="302"/>
      <c r="M86" s="302"/>
      <c r="N86" s="302"/>
      <c r="O86" s="302"/>
    </row>
    <row r="87" spans="1:15">
      <c r="A87" s="405" t="s">
        <v>40</v>
      </c>
      <c r="B87" s="406"/>
      <c r="C87" s="407"/>
      <c r="D87" s="101">
        <f>SUM(D79:D86)</f>
        <v>276.84000000000003</v>
      </c>
      <c r="E87" s="86"/>
      <c r="F87" s="100">
        <f>SUM(F79:F86)</f>
        <v>276.84000000000003</v>
      </c>
      <c r="G87" s="302"/>
      <c r="H87" s="302"/>
      <c r="I87" s="302"/>
      <c r="J87" s="302"/>
      <c r="K87" s="302"/>
      <c r="L87" s="302"/>
      <c r="M87" s="302"/>
      <c r="N87" s="302"/>
      <c r="O87" s="302"/>
    </row>
    <row r="88" spans="1:15">
      <c r="A88" s="39" t="s">
        <v>79</v>
      </c>
      <c r="B88" s="111"/>
      <c r="C88" s="86"/>
      <c r="D88" s="86"/>
      <c r="E88" s="86"/>
      <c r="F88" s="15" t="s">
        <v>80</v>
      </c>
      <c r="G88" s="302"/>
      <c r="H88" s="302"/>
      <c r="I88" s="302"/>
      <c r="J88" s="302"/>
      <c r="K88" s="302"/>
      <c r="L88" s="302"/>
      <c r="M88" s="302"/>
      <c r="N88" s="302"/>
      <c r="O88" s="302"/>
    </row>
    <row r="89" spans="1:15">
      <c r="A89" s="81" t="s">
        <v>71</v>
      </c>
      <c r="B89" s="82">
        <v>1</v>
      </c>
      <c r="C89" s="83">
        <v>18.059999999999999</v>
      </c>
      <c r="D89" s="83">
        <v>18.059999999999999</v>
      </c>
      <c r="E89" s="80">
        <v>1</v>
      </c>
      <c r="F89" s="34">
        <f t="shared" ref="F89:F92" si="5">PRODUCT(D89*E89)</f>
        <v>18.059999999999999</v>
      </c>
      <c r="G89" s="302"/>
      <c r="H89" s="302"/>
      <c r="I89" s="302"/>
      <c r="J89" s="302"/>
      <c r="K89" s="302"/>
      <c r="L89" s="302"/>
      <c r="M89" s="302"/>
      <c r="N89" s="302"/>
      <c r="O89" s="302"/>
    </row>
    <row r="90" spans="1:15">
      <c r="A90" s="81" t="s">
        <v>72</v>
      </c>
      <c r="B90" s="82">
        <v>1</v>
      </c>
      <c r="C90" s="83">
        <v>18.059999999999999</v>
      </c>
      <c r="D90" s="83">
        <v>18.059999999999999</v>
      </c>
      <c r="E90" s="99">
        <v>1</v>
      </c>
      <c r="F90" s="34">
        <f t="shared" si="5"/>
        <v>18.059999999999999</v>
      </c>
      <c r="G90" s="302"/>
      <c r="H90" s="302"/>
      <c r="I90" s="302"/>
      <c r="J90" s="302"/>
      <c r="K90" s="302"/>
      <c r="L90" s="302"/>
      <c r="M90" s="302"/>
      <c r="N90" s="302"/>
      <c r="O90" s="302"/>
    </row>
    <row r="91" spans="1:15">
      <c r="A91" s="81" t="s">
        <v>73</v>
      </c>
      <c r="B91" s="82">
        <v>1</v>
      </c>
      <c r="C91" s="83">
        <v>22.8</v>
      </c>
      <c r="D91" s="83">
        <v>22.8</v>
      </c>
      <c r="E91" s="99">
        <v>1</v>
      </c>
      <c r="F91" s="34">
        <f t="shared" si="5"/>
        <v>22.8</v>
      </c>
      <c r="G91" s="302"/>
      <c r="H91" s="302"/>
      <c r="I91" s="302"/>
      <c r="J91" s="302"/>
      <c r="K91" s="302"/>
      <c r="L91" s="302"/>
      <c r="M91" s="302"/>
      <c r="N91" s="302"/>
      <c r="O91" s="302"/>
    </row>
    <row r="92" spans="1:15">
      <c r="A92" s="96" t="s">
        <v>74</v>
      </c>
      <c r="B92" s="97">
        <v>1</v>
      </c>
      <c r="C92" s="98">
        <v>25</v>
      </c>
      <c r="D92" s="83">
        <v>25</v>
      </c>
      <c r="E92" s="99">
        <v>1</v>
      </c>
      <c r="F92" s="34">
        <f t="shared" si="5"/>
        <v>25</v>
      </c>
      <c r="G92" s="302"/>
      <c r="H92" s="302"/>
      <c r="I92" s="302"/>
      <c r="J92" s="302"/>
      <c r="K92" s="302"/>
      <c r="L92" s="302"/>
      <c r="M92" s="302"/>
      <c r="N92" s="302"/>
      <c r="O92" s="302"/>
    </row>
    <row r="93" spans="1:15">
      <c r="A93" s="408" t="s">
        <v>40</v>
      </c>
      <c r="B93" s="408"/>
      <c r="C93" s="408"/>
      <c r="D93" s="123">
        <f>SUM(D89:D92)</f>
        <v>83.92</v>
      </c>
      <c r="E93" s="124">
        <v>1</v>
      </c>
      <c r="F93" s="100">
        <f>SUM(F89:F92)</f>
        <v>83.92</v>
      </c>
      <c r="G93" s="302"/>
      <c r="H93" s="302"/>
      <c r="I93" s="302"/>
      <c r="J93" s="302"/>
      <c r="K93" s="302"/>
      <c r="L93" s="302"/>
      <c r="M93" s="302"/>
      <c r="N93" s="302"/>
      <c r="O93" s="302"/>
    </row>
    <row r="94" spans="1:15">
      <c r="A94" s="409" t="s">
        <v>203</v>
      </c>
      <c r="B94" s="410"/>
      <c r="C94" s="410"/>
      <c r="D94" s="125"/>
      <c r="E94" s="126"/>
      <c r="F94" s="122">
        <f>(F87+F93)/12</f>
        <v>30.063333333333336</v>
      </c>
      <c r="G94" s="302"/>
      <c r="H94" s="302"/>
      <c r="I94" s="302"/>
      <c r="J94" s="302"/>
      <c r="K94" s="302"/>
      <c r="L94" s="302"/>
      <c r="M94" s="302"/>
      <c r="N94" s="302"/>
      <c r="O94" s="302"/>
    </row>
    <row r="95" spans="1:15" ht="15.75">
      <c r="A95" s="401" t="s">
        <v>107</v>
      </c>
      <c r="B95" s="402"/>
      <c r="C95" s="402"/>
      <c r="D95" s="403"/>
      <c r="E95" s="403"/>
      <c r="F95" s="404"/>
      <c r="G95" s="302"/>
      <c r="H95" s="302"/>
      <c r="I95" s="302"/>
      <c r="J95" s="302"/>
      <c r="K95" s="302"/>
      <c r="L95" s="302"/>
      <c r="M95" s="302"/>
      <c r="N95" s="302"/>
      <c r="O95" s="302"/>
    </row>
    <row r="96" spans="1:15" ht="38.25">
      <c r="A96" s="102" t="s">
        <v>19</v>
      </c>
      <c r="B96" s="102" t="s">
        <v>32</v>
      </c>
      <c r="C96" s="102" t="s">
        <v>89</v>
      </c>
      <c r="D96" s="102" t="s">
        <v>82</v>
      </c>
      <c r="E96" s="102" t="s">
        <v>33</v>
      </c>
      <c r="F96" s="141" t="s">
        <v>111</v>
      </c>
      <c r="G96" s="302"/>
      <c r="H96" s="302"/>
      <c r="I96" s="302"/>
      <c r="J96" s="302"/>
      <c r="K96" s="302"/>
      <c r="L96" s="302"/>
      <c r="M96" s="302"/>
      <c r="N96" s="302"/>
      <c r="O96" s="302"/>
    </row>
    <row r="97" spans="1:15">
      <c r="A97" s="103" t="s">
        <v>83</v>
      </c>
      <c r="B97" s="104" t="s">
        <v>32</v>
      </c>
      <c r="C97" s="105">
        <v>3</v>
      </c>
      <c r="D97" s="34">
        <v>55.9</v>
      </c>
      <c r="E97" s="34">
        <f t="shared" ref="E97:E102" si="6">D97/C97</f>
        <v>18.633333333333333</v>
      </c>
      <c r="F97" s="415"/>
      <c r="G97" s="302"/>
      <c r="H97" s="302">
        <f>D97/C97</f>
        <v>18.633333333333333</v>
      </c>
      <c r="I97" s="302"/>
      <c r="J97" s="302"/>
      <c r="K97" s="302"/>
      <c r="L97" s="302"/>
      <c r="M97" s="302"/>
      <c r="N97" s="302"/>
      <c r="O97" s="302"/>
    </row>
    <row r="98" spans="1:15">
      <c r="A98" s="103" t="s">
        <v>84</v>
      </c>
      <c r="B98" s="104" t="s">
        <v>32</v>
      </c>
      <c r="C98" s="105">
        <v>3</v>
      </c>
      <c r="D98" s="34">
        <v>45.6</v>
      </c>
      <c r="E98" s="34">
        <f t="shared" si="6"/>
        <v>15.200000000000001</v>
      </c>
      <c r="F98" s="416"/>
      <c r="G98" s="302"/>
      <c r="H98" s="302"/>
      <c r="I98" s="302"/>
      <c r="J98" s="302"/>
      <c r="K98" s="302"/>
      <c r="L98" s="302"/>
      <c r="M98" s="302"/>
      <c r="N98" s="302"/>
      <c r="O98" s="302"/>
    </row>
    <row r="99" spans="1:15">
      <c r="A99" s="103" t="s">
        <v>85</v>
      </c>
      <c r="B99" s="104" t="s">
        <v>95</v>
      </c>
      <c r="C99" s="105">
        <v>4</v>
      </c>
      <c r="D99" s="34">
        <v>55.9</v>
      </c>
      <c r="E99" s="34">
        <f t="shared" si="6"/>
        <v>13.975</v>
      </c>
      <c r="F99" s="416"/>
      <c r="G99" s="302"/>
      <c r="H99" s="302"/>
      <c r="I99" s="302"/>
      <c r="J99" s="302"/>
      <c r="K99" s="302"/>
      <c r="L99" s="302"/>
      <c r="M99" s="302"/>
      <c r="N99" s="302"/>
      <c r="O99" s="302"/>
    </row>
    <row r="100" spans="1:15">
      <c r="A100" s="103" t="s">
        <v>86</v>
      </c>
      <c r="B100" s="104" t="s">
        <v>32</v>
      </c>
      <c r="C100" s="105">
        <v>3</v>
      </c>
      <c r="D100" s="34">
        <v>40.5</v>
      </c>
      <c r="E100" s="34">
        <f t="shared" si="6"/>
        <v>13.5</v>
      </c>
      <c r="F100" s="416"/>
      <c r="G100" s="302"/>
      <c r="H100" s="302"/>
      <c r="I100" s="302"/>
      <c r="J100" s="302"/>
      <c r="K100" s="302"/>
      <c r="L100" s="302"/>
      <c r="M100" s="302"/>
      <c r="N100" s="302"/>
      <c r="O100" s="302"/>
    </row>
    <row r="101" spans="1:15">
      <c r="A101" s="103" t="s">
        <v>87</v>
      </c>
      <c r="B101" s="104" t="s">
        <v>32</v>
      </c>
      <c r="C101" s="105">
        <v>6</v>
      </c>
      <c r="D101" s="34">
        <v>25.45</v>
      </c>
      <c r="E101" s="34">
        <f t="shared" si="6"/>
        <v>4.2416666666666663</v>
      </c>
      <c r="F101" s="416"/>
      <c r="G101" s="302"/>
      <c r="H101" s="302"/>
      <c r="I101" s="302"/>
      <c r="J101" s="302"/>
      <c r="K101" s="302"/>
      <c r="L101" s="302"/>
      <c r="M101" s="302"/>
      <c r="N101" s="302"/>
      <c r="O101" s="302"/>
    </row>
    <row r="102" spans="1:15">
      <c r="A102" s="103" t="s">
        <v>88</v>
      </c>
      <c r="B102" s="104" t="s">
        <v>96</v>
      </c>
      <c r="C102" s="105">
        <v>3</v>
      </c>
      <c r="D102" s="34">
        <v>25</v>
      </c>
      <c r="E102" s="34">
        <f t="shared" si="6"/>
        <v>8.3333333333333339</v>
      </c>
      <c r="F102" s="416"/>
      <c r="G102" s="302"/>
      <c r="H102" s="302"/>
      <c r="I102" s="302"/>
      <c r="J102" s="302"/>
      <c r="K102" s="302"/>
      <c r="L102" s="302"/>
      <c r="M102" s="302"/>
      <c r="N102" s="302"/>
      <c r="O102" s="302"/>
    </row>
    <row r="103" spans="1:15">
      <c r="A103" s="420" t="s">
        <v>108</v>
      </c>
      <c r="B103" s="420"/>
      <c r="C103" s="420"/>
      <c r="D103" s="420"/>
      <c r="E103" s="34">
        <f>SUM(E97:E102)</f>
        <v>73.883333333333326</v>
      </c>
      <c r="F103" s="34">
        <f>E103</f>
        <v>73.883333333333326</v>
      </c>
      <c r="G103" s="302"/>
      <c r="H103" s="302"/>
      <c r="I103" s="302"/>
      <c r="J103" s="302"/>
      <c r="K103" s="302"/>
      <c r="L103" s="302"/>
      <c r="M103" s="302"/>
      <c r="N103" s="302"/>
      <c r="O103" s="302"/>
    </row>
    <row r="104" spans="1:15">
      <c r="A104" s="120" t="s">
        <v>121</v>
      </c>
      <c r="B104" s="142" t="s">
        <v>110</v>
      </c>
      <c r="C104" s="120"/>
      <c r="D104" s="143">
        <v>1</v>
      </c>
      <c r="E104" s="119"/>
      <c r="F104" s="119">
        <f>PRODUCT(E103,D104)</f>
        <v>73.883333333333326</v>
      </c>
      <c r="G104" s="302"/>
      <c r="H104" s="302"/>
      <c r="I104" s="302"/>
      <c r="J104" s="302"/>
      <c r="K104" s="302"/>
      <c r="L104" s="302"/>
      <c r="M104" s="302"/>
      <c r="N104" s="302"/>
      <c r="O104" s="302"/>
    </row>
    <row r="105" spans="1:15">
      <c r="A105" s="362"/>
      <c r="B105" s="362"/>
      <c r="C105" s="362"/>
      <c r="D105" s="362"/>
      <c r="E105" s="362"/>
      <c r="F105" s="362"/>
      <c r="G105" s="302"/>
      <c r="H105" s="302"/>
      <c r="I105" s="302"/>
      <c r="J105" s="302"/>
      <c r="K105" s="302"/>
      <c r="L105" s="302"/>
      <c r="M105" s="302"/>
      <c r="N105" s="302"/>
      <c r="O105" s="302"/>
    </row>
    <row r="106" spans="1:15" ht="15">
      <c r="A106" s="421" t="s">
        <v>190</v>
      </c>
      <c r="B106" s="421"/>
      <c r="C106" s="421"/>
      <c r="D106" s="421"/>
      <c r="E106" s="422">
        <f>SUM(F104,F94,F76,F70,F65,F60,F14)</f>
        <v>3813.3797226666666</v>
      </c>
      <c r="F106" s="422"/>
      <c r="G106" s="303"/>
      <c r="H106" s="302"/>
      <c r="I106" s="302"/>
      <c r="J106" s="302"/>
      <c r="K106" s="302"/>
      <c r="L106" s="302"/>
      <c r="M106" s="302"/>
      <c r="N106" s="302"/>
      <c r="O106" s="302"/>
    </row>
    <row r="107" spans="1:15" ht="15">
      <c r="A107" s="421" t="s">
        <v>191</v>
      </c>
      <c r="B107" s="421"/>
      <c r="C107" s="421"/>
      <c r="D107" s="421"/>
      <c r="E107" s="441">
        <v>1</v>
      </c>
      <c r="F107" s="441"/>
      <c r="G107" s="302"/>
      <c r="H107" s="302"/>
      <c r="I107" s="302"/>
      <c r="J107" s="302"/>
      <c r="K107" s="302"/>
      <c r="L107" s="302"/>
      <c r="M107" s="302"/>
      <c r="N107" s="302"/>
      <c r="O107" s="302"/>
    </row>
    <row r="108" spans="1:15" ht="15">
      <c r="A108" s="411" t="s">
        <v>113</v>
      </c>
      <c r="B108" s="411"/>
      <c r="C108" s="411"/>
      <c r="D108" s="411"/>
      <c r="E108" s="438">
        <f>PRODUCT(E106,E107)</f>
        <v>3813.3797226666666</v>
      </c>
      <c r="F108" s="439"/>
      <c r="G108" s="302"/>
      <c r="H108" s="302"/>
      <c r="I108" s="302"/>
      <c r="J108" s="302"/>
      <c r="K108" s="302"/>
      <c r="L108" s="302"/>
      <c r="M108" s="302"/>
      <c r="N108" s="302"/>
      <c r="O108" s="302"/>
    </row>
    <row r="109" spans="1:15">
      <c r="G109" s="302"/>
      <c r="H109" s="302"/>
      <c r="I109" s="302"/>
      <c r="J109" s="302"/>
      <c r="K109" s="302"/>
      <c r="L109" s="302"/>
      <c r="M109" s="302"/>
      <c r="N109" s="302"/>
      <c r="O109" s="302"/>
    </row>
    <row r="110" spans="1:15" ht="18">
      <c r="A110" s="363" t="s">
        <v>119</v>
      </c>
      <c r="B110" s="445"/>
      <c r="C110" s="445"/>
      <c r="D110" s="445"/>
      <c r="E110" s="445"/>
      <c r="F110" s="445"/>
      <c r="G110" s="302"/>
      <c r="H110" s="302"/>
      <c r="I110" s="302"/>
      <c r="J110" s="302"/>
      <c r="K110" s="302"/>
      <c r="L110" s="302"/>
      <c r="M110" s="302"/>
      <c r="N110" s="302"/>
      <c r="O110" s="302"/>
    </row>
    <row r="111" spans="1:15" ht="15.75">
      <c r="A111" s="374" t="s">
        <v>91</v>
      </c>
      <c r="B111" s="375"/>
      <c r="C111" s="375"/>
      <c r="D111" s="375"/>
      <c r="E111" s="375"/>
      <c r="F111" s="376"/>
      <c r="G111" s="302"/>
      <c r="H111" s="302"/>
      <c r="I111" s="302"/>
      <c r="J111" s="302"/>
      <c r="K111" s="302"/>
      <c r="L111" s="302"/>
      <c r="M111" s="302"/>
      <c r="N111" s="302"/>
      <c r="O111" s="302"/>
    </row>
    <row r="112" spans="1:15" ht="24">
      <c r="A112" s="110" t="s">
        <v>19</v>
      </c>
      <c r="B112" s="110" t="s">
        <v>32</v>
      </c>
      <c r="C112" s="110" t="s">
        <v>31</v>
      </c>
      <c r="D112" s="110" t="s">
        <v>82</v>
      </c>
      <c r="E112" s="28" t="s">
        <v>33</v>
      </c>
      <c r="F112" s="40" t="s">
        <v>40</v>
      </c>
      <c r="G112" s="302"/>
      <c r="H112" s="302"/>
      <c r="I112" s="302"/>
      <c r="J112" s="302"/>
      <c r="K112" s="302"/>
      <c r="L112" s="302"/>
      <c r="M112" s="302"/>
      <c r="N112" s="302"/>
      <c r="O112" s="302"/>
    </row>
    <row r="113" spans="1:15">
      <c r="A113" s="81" t="s">
        <v>236</v>
      </c>
      <c r="B113" s="79" t="s">
        <v>115</v>
      </c>
      <c r="C113" s="82">
        <v>1</v>
      </c>
      <c r="D113" s="149">
        <v>1395</v>
      </c>
      <c r="E113" s="150">
        <f>D113</f>
        <v>1395</v>
      </c>
      <c r="F113" s="151"/>
      <c r="G113" s="302"/>
      <c r="H113" s="302"/>
      <c r="I113" s="302"/>
      <c r="J113" s="302"/>
      <c r="K113" s="302"/>
      <c r="L113" s="302"/>
      <c r="M113" s="302"/>
      <c r="N113" s="302"/>
      <c r="O113" s="302"/>
    </row>
    <row r="114" spans="1:15">
      <c r="A114" s="81" t="s">
        <v>99</v>
      </c>
      <c r="B114" s="79" t="s">
        <v>63</v>
      </c>
      <c r="C114" s="87">
        <v>0.4</v>
      </c>
      <c r="D114" s="149">
        <v>484.8</v>
      </c>
      <c r="E114" s="149">
        <v>484.8</v>
      </c>
      <c r="F114" s="152"/>
      <c r="G114" s="302"/>
      <c r="H114" s="302"/>
      <c r="I114" s="302"/>
      <c r="J114" s="302"/>
      <c r="K114" s="302"/>
      <c r="L114" s="302"/>
      <c r="M114" s="302"/>
      <c r="N114" s="302"/>
      <c r="O114" s="302"/>
    </row>
    <row r="115" spans="1:15">
      <c r="A115" s="153" t="s">
        <v>109</v>
      </c>
      <c r="B115" s="39" t="s">
        <v>116</v>
      </c>
      <c r="C115" s="23">
        <v>2</v>
      </c>
      <c r="D115" s="12">
        <f>SUM(D113+D114)</f>
        <v>1879.8</v>
      </c>
      <c r="E115" s="12">
        <f>SUM(E113+E114)</f>
        <v>1879.8</v>
      </c>
      <c r="F115" s="12">
        <f>PRODUCT(C115*E115)</f>
        <v>3759.6</v>
      </c>
      <c r="G115" s="302"/>
      <c r="H115" s="302"/>
      <c r="I115" s="302"/>
      <c r="J115" s="302"/>
      <c r="K115" s="302"/>
      <c r="L115" s="302"/>
      <c r="M115" s="302"/>
      <c r="N115" s="302"/>
      <c r="O115" s="302"/>
    </row>
    <row r="116" spans="1:15" ht="15.75">
      <c r="A116" s="377" t="s">
        <v>28</v>
      </c>
      <c r="B116" s="378"/>
      <c r="C116" s="378"/>
      <c r="D116" s="378"/>
      <c r="E116" s="378"/>
      <c r="F116" s="379"/>
      <c r="G116" s="302"/>
      <c r="H116" s="302"/>
      <c r="I116" s="302"/>
      <c r="J116" s="302"/>
      <c r="K116" s="302"/>
      <c r="L116" s="302"/>
      <c r="M116" s="302"/>
      <c r="N116" s="302"/>
      <c r="O116" s="302"/>
    </row>
    <row r="117" spans="1:15">
      <c r="A117" s="380" t="s">
        <v>60</v>
      </c>
      <c r="B117" s="381"/>
      <c r="C117" s="381"/>
      <c r="D117" s="381"/>
      <c r="E117" s="381"/>
      <c r="F117" s="382"/>
      <c r="G117" s="302"/>
      <c r="H117" s="302"/>
      <c r="I117" s="302"/>
      <c r="J117" s="302"/>
      <c r="K117" s="302"/>
      <c r="L117" s="302"/>
      <c r="M117" s="302"/>
      <c r="N117" s="302"/>
      <c r="O117" s="302"/>
    </row>
    <row r="118" spans="1:15" ht="25.5">
      <c r="A118" s="270" t="s">
        <v>19</v>
      </c>
      <c r="B118" s="154" t="s">
        <v>32</v>
      </c>
      <c r="C118" s="271" t="s">
        <v>31</v>
      </c>
      <c r="D118" s="4" t="s">
        <v>7</v>
      </c>
      <c r="E118" s="271" t="s">
        <v>31</v>
      </c>
      <c r="F118" s="271" t="s">
        <v>33</v>
      </c>
      <c r="G118" s="302"/>
      <c r="H118" s="302"/>
      <c r="I118" s="302"/>
      <c r="J118" s="302"/>
      <c r="K118" s="302"/>
      <c r="L118" s="302"/>
      <c r="M118" s="302"/>
      <c r="N118" s="302"/>
      <c r="O118" s="302"/>
    </row>
    <row r="119" spans="1:15">
      <c r="A119" s="63" t="s">
        <v>20</v>
      </c>
      <c r="B119" s="52" t="s">
        <v>63</v>
      </c>
      <c r="C119" s="155">
        <v>0.2</v>
      </c>
      <c r="D119" s="156">
        <f>E113*C119</f>
        <v>279</v>
      </c>
      <c r="E119" s="148">
        <v>2</v>
      </c>
      <c r="F119" s="34">
        <f t="shared" ref="F119:F126" si="7">PRODUCT(D119*E119)</f>
        <v>558</v>
      </c>
      <c r="G119" s="302"/>
      <c r="H119" s="302"/>
      <c r="I119" s="302"/>
      <c r="J119" s="302"/>
      <c r="K119" s="302"/>
      <c r="L119" s="302"/>
      <c r="M119" s="302"/>
      <c r="N119" s="302"/>
      <c r="O119" s="302"/>
    </row>
    <row r="120" spans="1:15">
      <c r="A120" s="63" t="s">
        <v>21</v>
      </c>
      <c r="B120" s="52" t="s">
        <v>63</v>
      </c>
      <c r="C120" s="68">
        <v>0.08</v>
      </c>
      <c r="D120" s="33">
        <f>E113*C120</f>
        <v>111.60000000000001</v>
      </c>
      <c r="E120" s="31">
        <v>2</v>
      </c>
      <c r="F120" s="34">
        <f t="shared" si="7"/>
        <v>223.20000000000002</v>
      </c>
      <c r="G120" s="302"/>
      <c r="H120" s="302"/>
      <c r="I120" s="302"/>
      <c r="J120" s="302"/>
      <c r="K120" s="302"/>
      <c r="L120" s="302"/>
      <c r="M120" s="302"/>
      <c r="N120" s="302"/>
      <c r="O120" s="302"/>
    </row>
    <row r="121" spans="1:15">
      <c r="A121" s="63" t="s">
        <v>22</v>
      </c>
      <c r="B121" s="52" t="s">
        <v>63</v>
      </c>
      <c r="C121" s="157">
        <v>1.4999999999999999E-2</v>
      </c>
      <c r="D121" s="158">
        <f>E113*C121</f>
        <v>20.925000000000001</v>
      </c>
      <c r="E121" s="31">
        <v>2</v>
      </c>
      <c r="F121" s="34">
        <f t="shared" si="7"/>
        <v>41.85</v>
      </c>
      <c r="G121" s="302"/>
      <c r="H121" s="302"/>
      <c r="I121" s="302"/>
      <c r="J121" s="302"/>
      <c r="K121" s="302"/>
      <c r="L121" s="302"/>
      <c r="M121" s="302"/>
      <c r="N121" s="302"/>
      <c r="O121" s="302"/>
    </row>
    <row r="122" spans="1:15">
      <c r="A122" s="63" t="s">
        <v>23</v>
      </c>
      <c r="B122" s="52" t="s">
        <v>63</v>
      </c>
      <c r="C122" s="68">
        <v>0.01</v>
      </c>
      <c r="D122" s="33">
        <f>E113*C122</f>
        <v>13.950000000000001</v>
      </c>
      <c r="E122" s="31">
        <v>2</v>
      </c>
      <c r="F122" s="34">
        <f t="shared" si="7"/>
        <v>27.900000000000002</v>
      </c>
      <c r="G122" s="302"/>
      <c r="H122" s="302"/>
      <c r="I122" s="302"/>
      <c r="J122" s="302"/>
      <c r="K122" s="302"/>
      <c r="L122" s="302"/>
      <c r="M122" s="302"/>
      <c r="N122" s="302"/>
      <c r="O122" s="302"/>
    </row>
    <row r="123" spans="1:15">
      <c r="A123" s="63" t="s">
        <v>24</v>
      </c>
      <c r="B123" s="52" t="s">
        <v>63</v>
      </c>
      <c r="C123" s="157">
        <v>2E-3</v>
      </c>
      <c r="D123" s="158">
        <f>E113*C123</f>
        <v>2.79</v>
      </c>
      <c r="E123" s="31">
        <v>2</v>
      </c>
      <c r="F123" s="34">
        <f t="shared" si="7"/>
        <v>5.58</v>
      </c>
      <c r="G123" s="302"/>
      <c r="H123" s="302"/>
      <c r="I123" s="302"/>
      <c r="J123" s="302"/>
      <c r="K123" s="302"/>
      <c r="L123" s="302"/>
      <c r="M123" s="302"/>
      <c r="N123" s="302"/>
      <c r="O123" s="302"/>
    </row>
    <row r="124" spans="1:15">
      <c r="A124" s="63" t="s">
        <v>29</v>
      </c>
      <c r="B124" s="52" t="s">
        <v>63</v>
      </c>
      <c r="C124" s="68">
        <v>6.0000000000000001E-3</v>
      </c>
      <c r="D124" s="33">
        <f>E113*C124</f>
        <v>8.370000000000001</v>
      </c>
      <c r="E124" s="31">
        <v>2</v>
      </c>
      <c r="F124" s="34">
        <f t="shared" si="7"/>
        <v>16.740000000000002</v>
      </c>
      <c r="G124" s="302"/>
      <c r="H124" s="302"/>
      <c r="I124" s="302"/>
      <c r="J124" s="302"/>
      <c r="K124" s="302"/>
      <c r="L124" s="302"/>
      <c r="M124" s="302"/>
      <c r="N124" s="302"/>
      <c r="O124" s="302"/>
    </row>
    <row r="125" spans="1:15">
      <c r="A125" s="63" t="s">
        <v>25</v>
      </c>
      <c r="B125" s="52" t="s">
        <v>63</v>
      </c>
      <c r="C125" s="68">
        <v>2.5000000000000001E-2</v>
      </c>
      <c r="D125" s="33">
        <f>E113*C125</f>
        <v>34.875</v>
      </c>
      <c r="E125" s="31">
        <v>2</v>
      </c>
      <c r="F125" s="34">
        <f t="shared" si="7"/>
        <v>69.75</v>
      </c>
      <c r="G125" s="302"/>
      <c r="H125" s="302"/>
      <c r="I125" s="302"/>
      <c r="J125" s="302"/>
      <c r="K125" s="302"/>
      <c r="L125" s="302"/>
      <c r="M125" s="302"/>
      <c r="N125" s="302"/>
      <c r="O125" s="302"/>
    </row>
    <row r="126" spans="1:15">
      <c r="A126" s="63" t="s">
        <v>26</v>
      </c>
      <c r="B126" s="52" t="s">
        <v>63</v>
      </c>
      <c r="C126" s="68">
        <v>0.03</v>
      </c>
      <c r="D126" s="33">
        <f>E113*C126</f>
        <v>41.85</v>
      </c>
      <c r="E126" s="31">
        <v>2</v>
      </c>
      <c r="F126" s="34">
        <f t="shared" si="7"/>
        <v>83.7</v>
      </c>
      <c r="G126" s="302"/>
      <c r="H126" s="302"/>
      <c r="I126" s="302"/>
      <c r="J126" s="302"/>
      <c r="K126" s="302"/>
      <c r="L126" s="302"/>
      <c r="M126" s="302"/>
      <c r="N126" s="302"/>
      <c r="O126" s="302"/>
    </row>
    <row r="127" spans="1:15">
      <c r="A127" s="273" t="s">
        <v>30</v>
      </c>
      <c r="B127" s="159"/>
      <c r="C127" s="160">
        <f>SUM(C119:C126)</f>
        <v>0.3680000000000001</v>
      </c>
      <c r="D127" s="25">
        <f>SUM(D119:D126)</f>
        <v>513.36</v>
      </c>
      <c r="E127" s="32"/>
      <c r="F127" s="278">
        <f>SUM(F119:F126)</f>
        <v>1026.72</v>
      </c>
      <c r="G127" s="302"/>
      <c r="H127" s="302"/>
      <c r="I127" s="302"/>
      <c r="J127" s="302"/>
      <c r="K127" s="302"/>
      <c r="L127" s="302"/>
      <c r="M127" s="302"/>
      <c r="N127" s="302"/>
      <c r="O127" s="302"/>
    </row>
    <row r="128" spans="1:15">
      <c r="A128" s="380" t="s">
        <v>34</v>
      </c>
      <c r="B128" s="383"/>
      <c r="C128" s="381"/>
      <c r="D128" s="381"/>
      <c r="E128" s="381"/>
      <c r="F128" s="382"/>
      <c r="G128" s="302"/>
      <c r="H128" s="302"/>
      <c r="I128" s="302"/>
      <c r="J128" s="302"/>
      <c r="K128" s="302"/>
      <c r="L128" s="302"/>
      <c r="M128" s="302"/>
      <c r="N128" s="302"/>
      <c r="O128" s="302"/>
    </row>
    <row r="129" spans="1:15" ht="25.5">
      <c r="A129" s="270" t="s">
        <v>19</v>
      </c>
      <c r="B129" s="154" t="s">
        <v>32</v>
      </c>
      <c r="C129" s="271" t="s">
        <v>31</v>
      </c>
      <c r="D129" s="4" t="s">
        <v>7</v>
      </c>
      <c r="E129" s="271" t="s">
        <v>31</v>
      </c>
      <c r="F129" s="271" t="s">
        <v>33</v>
      </c>
      <c r="G129" s="302"/>
      <c r="H129" s="302"/>
      <c r="I129" s="302"/>
      <c r="J129" s="302"/>
      <c r="K129" s="302"/>
      <c r="L129" s="302"/>
      <c r="M129" s="302"/>
      <c r="N129" s="302"/>
      <c r="O129" s="302"/>
    </row>
    <row r="130" spans="1:15">
      <c r="A130" s="63" t="s">
        <v>35</v>
      </c>
      <c r="B130" s="52" t="s">
        <v>63</v>
      </c>
      <c r="C130" s="155">
        <v>8.3299999999999999E-2</v>
      </c>
      <c r="D130" s="272">
        <f>E115*C130</f>
        <v>156.58733999999998</v>
      </c>
      <c r="E130" s="148">
        <v>2</v>
      </c>
      <c r="F130" s="34">
        <f t="shared" ref="F130:F133" si="8">PRODUCT(D130*E130)</f>
        <v>313.17467999999997</v>
      </c>
      <c r="G130" s="302"/>
      <c r="H130" s="302"/>
      <c r="I130" s="302"/>
      <c r="J130" s="302"/>
      <c r="K130" s="302"/>
      <c r="L130" s="302"/>
      <c r="M130" s="302"/>
      <c r="N130" s="302"/>
      <c r="O130" s="302"/>
    </row>
    <row r="131" spans="1:15">
      <c r="A131" s="63" t="s">
        <v>36</v>
      </c>
      <c r="B131" s="52" t="s">
        <v>63</v>
      </c>
      <c r="C131" s="68">
        <v>2.7799999999999998E-2</v>
      </c>
      <c r="D131" s="34">
        <f>D137</f>
        <v>0.56393999999999989</v>
      </c>
      <c r="E131" s="31">
        <v>2</v>
      </c>
      <c r="F131" s="34">
        <f t="shared" si="8"/>
        <v>1.1278799999999998</v>
      </c>
      <c r="G131" s="302"/>
      <c r="H131" s="302"/>
      <c r="I131" s="302"/>
      <c r="J131" s="302"/>
      <c r="K131" s="302"/>
      <c r="L131" s="302"/>
      <c r="M131" s="302"/>
      <c r="N131" s="302"/>
      <c r="O131" s="302"/>
    </row>
    <row r="132" spans="1:15">
      <c r="A132" s="161" t="s">
        <v>33</v>
      </c>
      <c r="B132" s="52" t="s">
        <v>63</v>
      </c>
      <c r="C132" s="162">
        <f>SUM(C130:C131)</f>
        <v>0.1111</v>
      </c>
      <c r="D132" s="119">
        <f>SUM(D130:D131)</f>
        <v>157.15127999999999</v>
      </c>
      <c r="E132" s="42">
        <v>2</v>
      </c>
      <c r="F132" s="34">
        <f t="shared" si="8"/>
        <v>314.30255999999997</v>
      </c>
      <c r="G132" s="302"/>
      <c r="H132" s="302"/>
      <c r="I132" s="302"/>
      <c r="J132" s="302"/>
      <c r="K132" s="302"/>
      <c r="L132" s="302"/>
      <c r="M132" s="302"/>
      <c r="N132" s="302"/>
      <c r="O132" s="302"/>
    </row>
    <row r="133" spans="1:15">
      <c r="A133" s="63" t="s">
        <v>37</v>
      </c>
      <c r="B133" s="52" t="s">
        <v>63</v>
      </c>
      <c r="C133" s="68">
        <v>4.0899999999999999E-2</v>
      </c>
      <c r="D133" s="34">
        <f>E115*C133</f>
        <v>76.88382</v>
      </c>
      <c r="E133" s="31">
        <v>2</v>
      </c>
      <c r="F133" s="34">
        <f t="shared" si="8"/>
        <v>153.76764</v>
      </c>
      <c r="G133" s="302"/>
      <c r="H133" s="302"/>
      <c r="I133" s="302"/>
      <c r="J133" s="302"/>
      <c r="K133" s="302"/>
      <c r="L133" s="302"/>
      <c r="M133" s="302"/>
      <c r="N133" s="302"/>
      <c r="O133" s="302"/>
    </row>
    <row r="134" spans="1:15">
      <c r="A134" s="273" t="s">
        <v>38</v>
      </c>
      <c r="B134" s="52" t="s">
        <v>63</v>
      </c>
      <c r="C134" s="162">
        <f>SUM(C133,C132)</f>
        <v>0.152</v>
      </c>
      <c r="D134" s="119">
        <f>SUM(D133,D132)</f>
        <v>234.0351</v>
      </c>
      <c r="E134" s="42"/>
      <c r="F134" s="43">
        <f>SUM(F132,F133)</f>
        <v>468.0702</v>
      </c>
      <c r="G134" s="302"/>
      <c r="H134" s="302"/>
      <c r="I134" s="302"/>
      <c r="J134" s="302"/>
      <c r="K134" s="302"/>
      <c r="L134" s="302"/>
      <c r="M134" s="302"/>
      <c r="N134" s="302"/>
      <c r="O134" s="302"/>
    </row>
    <row r="135" spans="1:15">
      <c r="A135" s="384" t="s">
        <v>196</v>
      </c>
      <c r="B135" s="383"/>
      <c r="C135" s="383"/>
      <c r="D135" s="383"/>
      <c r="E135" s="383"/>
      <c r="F135" s="385"/>
      <c r="G135" s="302"/>
      <c r="H135" s="302"/>
      <c r="I135" s="302"/>
      <c r="J135" s="302"/>
      <c r="K135" s="302"/>
      <c r="L135" s="302"/>
      <c r="M135" s="302"/>
      <c r="N135" s="302"/>
      <c r="O135" s="302"/>
    </row>
    <row r="136" spans="1:15" ht="24">
      <c r="A136" s="39" t="s">
        <v>19</v>
      </c>
      <c r="B136" s="77" t="s">
        <v>32</v>
      </c>
      <c r="C136" s="44" t="s">
        <v>31</v>
      </c>
      <c r="D136" s="4" t="s">
        <v>7</v>
      </c>
      <c r="E136" s="42" t="s">
        <v>31</v>
      </c>
      <c r="F136" s="43" t="s">
        <v>33</v>
      </c>
      <c r="G136" s="302"/>
      <c r="H136" s="302"/>
      <c r="I136" s="302"/>
      <c r="J136" s="302"/>
      <c r="K136" s="302"/>
      <c r="L136" s="302"/>
      <c r="M136" s="302"/>
      <c r="N136" s="302"/>
      <c r="O136" s="302"/>
    </row>
    <row r="137" spans="1:15">
      <c r="A137" s="63" t="s">
        <v>197</v>
      </c>
      <c r="B137" s="52" t="s">
        <v>63</v>
      </c>
      <c r="C137" s="68">
        <v>2.9999999999999997E-4</v>
      </c>
      <c r="D137" s="33">
        <f>E115*C137</f>
        <v>0.56393999999999989</v>
      </c>
      <c r="E137" s="31">
        <v>2</v>
      </c>
      <c r="F137" s="34">
        <f>PRODUCT(D137*E137)</f>
        <v>1.1278799999999998</v>
      </c>
      <c r="G137" s="302"/>
      <c r="H137" s="302"/>
      <c r="I137" s="302"/>
      <c r="J137" s="302"/>
      <c r="K137" s="302"/>
      <c r="L137" s="302"/>
      <c r="M137" s="302"/>
      <c r="N137" s="302"/>
      <c r="O137" s="302"/>
    </row>
    <row r="138" spans="1:15" ht="25.5">
      <c r="A138" s="63" t="s">
        <v>195</v>
      </c>
      <c r="B138" s="52" t="s">
        <v>63</v>
      </c>
      <c r="C138" s="68">
        <v>1E-4</v>
      </c>
      <c r="D138" s="33">
        <f>E115*C138</f>
        <v>0.18798000000000001</v>
      </c>
      <c r="E138" s="31">
        <v>2</v>
      </c>
      <c r="F138" s="34">
        <f>PRODUCT(D138,E138)</f>
        <v>0.37596000000000002</v>
      </c>
      <c r="G138" s="302"/>
      <c r="H138" s="302"/>
      <c r="I138" s="302"/>
      <c r="J138" s="302"/>
      <c r="K138" s="302"/>
      <c r="L138" s="302"/>
      <c r="M138" s="302"/>
      <c r="N138" s="302"/>
      <c r="O138" s="302"/>
    </row>
    <row r="139" spans="1:15">
      <c r="A139" s="74" t="s">
        <v>41</v>
      </c>
      <c r="B139" s="52" t="s">
        <v>63</v>
      </c>
      <c r="C139" s="163">
        <f>SUM(C137:C138)</f>
        <v>3.9999999999999996E-4</v>
      </c>
      <c r="D139" s="46">
        <f>SUM(D137:D138)</f>
        <v>0.75191999999999992</v>
      </c>
      <c r="E139" s="47"/>
      <c r="F139" s="48">
        <f>SUM(F137:F138)</f>
        <v>1.5038399999999998</v>
      </c>
      <c r="G139" s="302"/>
      <c r="H139" s="302"/>
      <c r="I139" s="302"/>
      <c r="J139" s="302"/>
      <c r="K139" s="302"/>
      <c r="L139" s="302"/>
      <c r="M139" s="302"/>
      <c r="N139" s="302"/>
      <c r="O139" s="302"/>
    </row>
    <row r="140" spans="1:15">
      <c r="A140" s="364" t="s">
        <v>42</v>
      </c>
      <c r="B140" s="364"/>
      <c r="C140" s="364"/>
      <c r="D140" s="364"/>
      <c r="E140" s="364"/>
      <c r="F140" s="364"/>
      <c r="G140" s="302"/>
      <c r="H140" s="302"/>
      <c r="I140" s="302"/>
      <c r="J140" s="302"/>
      <c r="K140" s="302"/>
      <c r="L140" s="302"/>
      <c r="M140" s="302"/>
      <c r="N140" s="302"/>
      <c r="O140" s="302"/>
    </row>
    <row r="141" spans="1:15" ht="24">
      <c r="A141" s="39" t="s">
        <v>19</v>
      </c>
      <c r="B141" s="77" t="s">
        <v>32</v>
      </c>
      <c r="C141" s="44" t="s">
        <v>31</v>
      </c>
      <c r="D141" s="4" t="s">
        <v>7</v>
      </c>
      <c r="E141" s="42" t="s">
        <v>31</v>
      </c>
      <c r="F141" s="43" t="s">
        <v>33</v>
      </c>
      <c r="G141" s="302"/>
      <c r="H141" s="302"/>
      <c r="I141" s="302"/>
      <c r="J141" s="302"/>
      <c r="K141" s="302"/>
      <c r="L141" s="302"/>
      <c r="M141" s="302"/>
      <c r="N141" s="302"/>
      <c r="O141" s="302"/>
    </row>
    <row r="142" spans="1:15">
      <c r="A142" s="51" t="s">
        <v>43</v>
      </c>
      <c r="B142" s="52" t="s">
        <v>63</v>
      </c>
      <c r="C142" s="52">
        <v>4.1999999999999997E-3</v>
      </c>
      <c r="D142" s="58">
        <f>E115*C142</f>
        <v>7.8951599999999997</v>
      </c>
      <c r="E142" s="49">
        <v>2</v>
      </c>
      <c r="F142" s="34">
        <f t="shared" ref="F142:F147" si="9">PRODUCT(D142*E142)</f>
        <v>15.790319999999999</v>
      </c>
      <c r="G142" s="302"/>
      <c r="H142" s="302"/>
      <c r="I142" s="302"/>
      <c r="J142" s="302"/>
      <c r="K142" s="302"/>
      <c r="L142" s="302"/>
      <c r="M142" s="302"/>
      <c r="N142" s="302"/>
      <c r="O142" s="302"/>
    </row>
    <row r="143" spans="1:15">
      <c r="A143" s="51" t="s">
        <v>44</v>
      </c>
      <c r="B143" s="52" t="s">
        <v>63</v>
      </c>
      <c r="C143" s="52">
        <v>1.6999999999999999E-3</v>
      </c>
      <c r="D143" s="58">
        <f>E115*C143</f>
        <v>3.1956599999999997</v>
      </c>
      <c r="E143" s="49">
        <v>2</v>
      </c>
      <c r="F143" s="34">
        <f t="shared" si="9"/>
        <v>6.3913199999999994</v>
      </c>
      <c r="G143" s="302"/>
      <c r="H143" s="302"/>
      <c r="I143" s="302"/>
      <c r="J143" s="302"/>
      <c r="K143" s="302"/>
      <c r="L143" s="302"/>
      <c r="M143" s="302"/>
      <c r="N143" s="302"/>
      <c r="O143" s="302"/>
    </row>
    <row r="144" spans="1:15">
      <c r="A144" s="51" t="s">
        <v>45</v>
      </c>
      <c r="B144" s="52" t="s">
        <v>63</v>
      </c>
      <c r="C144" s="52">
        <v>3.2000000000000001E-2</v>
      </c>
      <c r="D144" s="58">
        <f>E115*C144</f>
        <v>60.153599999999997</v>
      </c>
      <c r="E144" s="49">
        <v>2</v>
      </c>
      <c r="F144" s="34">
        <f t="shared" si="9"/>
        <v>120.30719999999999</v>
      </c>
      <c r="G144" s="302"/>
      <c r="H144" s="302"/>
      <c r="I144" s="302"/>
      <c r="J144" s="302"/>
      <c r="K144" s="302"/>
      <c r="L144" s="302"/>
      <c r="M144" s="302"/>
      <c r="N144" s="302"/>
      <c r="O144" s="302"/>
    </row>
    <row r="145" spans="1:15">
      <c r="A145" s="51" t="s">
        <v>46</v>
      </c>
      <c r="B145" s="52" t="s">
        <v>63</v>
      </c>
      <c r="C145" s="52">
        <v>8.0000000000000002E-3</v>
      </c>
      <c r="D145" s="58">
        <f>E115*C145</f>
        <v>15.038399999999999</v>
      </c>
      <c r="E145" s="49">
        <v>2</v>
      </c>
      <c r="F145" s="34">
        <f t="shared" si="9"/>
        <v>30.076799999999999</v>
      </c>
      <c r="G145" s="302"/>
      <c r="H145" s="302"/>
      <c r="I145" s="302"/>
      <c r="J145" s="302"/>
      <c r="K145" s="302"/>
      <c r="L145" s="302"/>
      <c r="M145" s="302"/>
      <c r="N145" s="302"/>
      <c r="O145" s="302"/>
    </row>
    <row r="146" spans="1:15">
      <c r="A146" s="51" t="s">
        <v>47</v>
      </c>
      <c r="B146" s="52" t="s">
        <v>63</v>
      </c>
      <c r="C146" s="52">
        <v>2.9999999999999997E-4</v>
      </c>
      <c r="D146" s="58">
        <f>E115*C146</f>
        <v>0.56393999999999989</v>
      </c>
      <c r="E146" s="49">
        <v>2</v>
      </c>
      <c r="F146" s="34">
        <f t="shared" si="9"/>
        <v>1.1278799999999998</v>
      </c>
      <c r="G146" s="302"/>
      <c r="H146" s="302"/>
      <c r="I146" s="302"/>
      <c r="J146" s="302"/>
      <c r="K146" s="302"/>
      <c r="L146" s="302"/>
      <c r="M146" s="302"/>
      <c r="N146" s="302"/>
      <c r="O146" s="302"/>
    </row>
    <row r="147" spans="1:15">
      <c r="A147" s="51" t="s">
        <v>48</v>
      </c>
      <c r="B147" s="52" t="s">
        <v>63</v>
      </c>
      <c r="C147" s="52">
        <v>2.9999999999999997E-4</v>
      </c>
      <c r="D147" s="58">
        <f>E115*C147</f>
        <v>0.56393999999999989</v>
      </c>
      <c r="E147" s="49">
        <v>2</v>
      </c>
      <c r="F147" s="34">
        <f t="shared" si="9"/>
        <v>1.1278799999999998</v>
      </c>
      <c r="G147" s="302"/>
      <c r="H147" s="302"/>
      <c r="I147" s="302"/>
      <c r="J147" s="302"/>
      <c r="K147" s="302"/>
      <c r="L147" s="302"/>
      <c r="M147" s="302"/>
      <c r="N147" s="302"/>
      <c r="O147" s="302"/>
    </row>
    <row r="148" spans="1:15">
      <c r="A148" s="269" t="s">
        <v>49</v>
      </c>
      <c r="B148" s="52" t="s">
        <v>63</v>
      </c>
      <c r="C148" s="57">
        <f>SUM(C142:C147)</f>
        <v>4.6500000000000007E-2</v>
      </c>
      <c r="D148" s="56">
        <f>SUM(D142:D147)</f>
        <v>87.410699999999991</v>
      </c>
      <c r="E148" s="55"/>
      <c r="F148" s="56">
        <f>SUM(F142:F147)</f>
        <v>174.82139999999998</v>
      </c>
      <c r="G148" s="302"/>
      <c r="H148" s="302"/>
      <c r="I148" s="302"/>
      <c r="J148" s="302"/>
      <c r="K148" s="302"/>
      <c r="L148" s="302"/>
      <c r="M148" s="302"/>
      <c r="N148" s="302"/>
      <c r="O148" s="302"/>
    </row>
    <row r="149" spans="1:15">
      <c r="A149" s="365" t="s">
        <v>50</v>
      </c>
      <c r="B149" s="366"/>
      <c r="C149" s="366"/>
      <c r="D149" s="366"/>
      <c r="E149" s="366"/>
      <c r="F149" s="367"/>
      <c r="G149" s="302"/>
      <c r="H149" s="302"/>
      <c r="I149" s="302"/>
      <c r="J149" s="302"/>
      <c r="K149" s="302"/>
      <c r="L149" s="302"/>
      <c r="M149" s="302"/>
      <c r="N149" s="302"/>
      <c r="O149" s="302"/>
    </row>
    <row r="150" spans="1:15" ht="24">
      <c r="A150" s="39" t="s">
        <v>19</v>
      </c>
      <c r="B150" s="77" t="s">
        <v>32</v>
      </c>
      <c r="C150" s="44" t="s">
        <v>31</v>
      </c>
      <c r="D150" s="4" t="s">
        <v>7</v>
      </c>
      <c r="E150" s="42" t="s">
        <v>31</v>
      </c>
      <c r="F150" s="43" t="s">
        <v>33</v>
      </c>
      <c r="G150" s="302"/>
      <c r="H150" s="302"/>
      <c r="I150" s="302"/>
      <c r="J150" s="302"/>
      <c r="K150" s="302"/>
      <c r="L150" s="302"/>
      <c r="M150" s="302"/>
      <c r="N150" s="302"/>
      <c r="O150" s="302"/>
    </row>
    <row r="151" spans="1:15">
      <c r="A151" s="51" t="s">
        <v>52</v>
      </c>
      <c r="B151" s="52" t="s">
        <v>63</v>
      </c>
      <c r="C151" s="52">
        <v>8.3299999999999999E-2</v>
      </c>
      <c r="D151" s="58">
        <f>E115*C151</f>
        <v>156.58733999999998</v>
      </c>
      <c r="E151" s="49">
        <v>2</v>
      </c>
      <c r="F151" s="34">
        <f>PRODUCT(D151*E151)</f>
        <v>313.17467999999997</v>
      </c>
      <c r="G151" s="302"/>
      <c r="H151" s="302"/>
      <c r="I151" s="302"/>
      <c r="J151" s="302"/>
      <c r="K151" s="302"/>
      <c r="L151" s="302"/>
      <c r="M151" s="302"/>
      <c r="N151" s="302"/>
      <c r="O151" s="302"/>
    </row>
    <row r="152" spans="1:15">
      <c r="A152" s="51" t="s">
        <v>53</v>
      </c>
      <c r="B152" s="52" t="s">
        <v>63</v>
      </c>
      <c r="C152" s="52">
        <v>1.3899999999999999E-2</v>
      </c>
      <c r="D152" s="58">
        <f>E115*C152</f>
        <v>26.129219999999997</v>
      </c>
      <c r="E152" s="49">
        <v>2</v>
      </c>
      <c r="F152" s="34">
        <f t="shared" ref="F152:F158" si="10">PRODUCT(D152*E152)</f>
        <v>52.258439999999993</v>
      </c>
      <c r="G152" s="302"/>
      <c r="H152" s="302"/>
      <c r="I152" s="302"/>
      <c r="J152" s="302"/>
      <c r="K152" s="302"/>
      <c r="L152" s="302"/>
      <c r="M152" s="302"/>
      <c r="N152" s="302"/>
      <c r="O152" s="302"/>
    </row>
    <row r="153" spans="1:15">
      <c r="A153" s="51" t="s">
        <v>54</v>
      </c>
      <c r="B153" s="52" t="s">
        <v>63</v>
      </c>
      <c r="C153" s="52">
        <v>2.0000000000000001E-4</v>
      </c>
      <c r="D153" s="58">
        <f>E115*C153</f>
        <v>0.37596000000000002</v>
      </c>
      <c r="E153" s="49">
        <v>2</v>
      </c>
      <c r="F153" s="34">
        <f t="shared" si="10"/>
        <v>0.75192000000000003</v>
      </c>
      <c r="G153" s="302"/>
      <c r="H153" s="302"/>
      <c r="I153" s="302"/>
      <c r="J153" s="302"/>
      <c r="K153" s="302"/>
      <c r="L153" s="302"/>
      <c r="M153" s="302"/>
      <c r="N153" s="302"/>
      <c r="O153" s="302"/>
    </row>
    <row r="154" spans="1:15">
      <c r="A154" s="51" t="s">
        <v>55</v>
      </c>
      <c r="B154" s="52" t="s">
        <v>63</v>
      </c>
      <c r="C154" s="52">
        <v>2.8E-3</v>
      </c>
      <c r="D154" s="58">
        <f>E115*C154</f>
        <v>5.2634400000000001</v>
      </c>
      <c r="E154" s="49">
        <v>2</v>
      </c>
      <c r="F154" s="34">
        <f t="shared" si="10"/>
        <v>10.52688</v>
      </c>
      <c r="G154" s="302"/>
      <c r="H154" s="302"/>
      <c r="I154" s="302"/>
      <c r="J154" s="302"/>
      <c r="K154" s="302"/>
      <c r="L154" s="302"/>
      <c r="M154" s="302"/>
      <c r="N154" s="302"/>
      <c r="O154" s="302"/>
    </row>
    <row r="155" spans="1:15">
      <c r="A155" s="51" t="s">
        <v>56</v>
      </c>
      <c r="B155" s="52" t="s">
        <v>63</v>
      </c>
      <c r="C155" s="52">
        <v>3.3E-3</v>
      </c>
      <c r="D155" s="58">
        <f>E115*C155</f>
        <v>6.2033399999999999</v>
      </c>
      <c r="E155" s="49">
        <v>2</v>
      </c>
      <c r="F155" s="34">
        <f t="shared" si="10"/>
        <v>12.40668</v>
      </c>
      <c r="G155" s="302"/>
      <c r="H155" s="302"/>
      <c r="I155" s="302"/>
      <c r="J155" s="302"/>
      <c r="K155" s="302"/>
      <c r="L155" s="302"/>
      <c r="M155" s="302"/>
      <c r="N155" s="302"/>
      <c r="O155" s="302"/>
    </row>
    <row r="156" spans="1:15">
      <c r="A156" s="51" t="s">
        <v>57</v>
      </c>
      <c r="B156" s="52" t="s">
        <v>63</v>
      </c>
      <c r="C156" s="52">
        <v>1.9400000000000001E-2</v>
      </c>
      <c r="D156" s="58">
        <f>E115*C156</f>
        <v>36.468119999999999</v>
      </c>
      <c r="E156" s="49">
        <v>2</v>
      </c>
      <c r="F156" s="34">
        <f t="shared" si="10"/>
        <v>72.936239999999998</v>
      </c>
      <c r="G156" s="302"/>
      <c r="H156" s="302"/>
      <c r="I156" s="302"/>
      <c r="J156" s="302"/>
      <c r="K156" s="302"/>
      <c r="L156" s="302"/>
      <c r="M156" s="302"/>
      <c r="N156" s="302"/>
      <c r="O156" s="302"/>
    </row>
    <row r="157" spans="1:15">
      <c r="A157" s="54" t="s">
        <v>33</v>
      </c>
      <c r="B157" s="52" t="s">
        <v>63</v>
      </c>
      <c r="C157" s="57">
        <f>SUM(C151:C156)</f>
        <v>0.1229</v>
      </c>
      <c r="D157" s="56">
        <f>SUM(D151:D156)</f>
        <v>231.02741999999998</v>
      </c>
      <c r="E157" s="55">
        <v>2</v>
      </c>
      <c r="F157" s="34">
        <f t="shared" si="10"/>
        <v>462.05483999999996</v>
      </c>
      <c r="G157" s="302"/>
      <c r="H157" s="302"/>
      <c r="I157" s="302"/>
      <c r="J157" s="302"/>
      <c r="K157" s="302"/>
      <c r="L157" s="302"/>
      <c r="M157" s="302"/>
      <c r="N157" s="302"/>
      <c r="O157" s="302"/>
    </row>
    <row r="158" spans="1:15">
      <c r="A158" s="51" t="s">
        <v>58</v>
      </c>
      <c r="B158" s="52" t="s">
        <v>63</v>
      </c>
      <c r="C158" s="52">
        <v>4.53E-2</v>
      </c>
      <c r="D158" s="58">
        <f>E115*C158</f>
        <v>85.154939999999996</v>
      </c>
      <c r="E158" s="49">
        <v>2</v>
      </c>
      <c r="F158" s="34">
        <f t="shared" si="10"/>
        <v>170.30987999999999</v>
      </c>
      <c r="G158" s="302"/>
      <c r="H158" s="302"/>
      <c r="I158" s="302"/>
      <c r="J158" s="302"/>
      <c r="K158" s="302"/>
      <c r="L158" s="302"/>
      <c r="M158" s="302"/>
      <c r="N158" s="302"/>
      <c r="O158" s="302"/>
    </row>
    <row r="159" spans="1:15">
      <c r="A159" s="269" t="s">
        <v>51</v>
      </c>
      <c r="B159" s="52" t="s">
        <v>63</v>
      </c>
      <c r="C159" s="57">
        <f>SUM(C158,C157)</f>
        <v>0.16819999999999999</v>
      </c>
      <c r="D159" s="59">
        <f>SUM(D158,D157)</f>
        <v>316.18235999999996</v>
      </c>
      <c r="E159" s="54"/>
      <c r="F159" s="43">
        <f>SUM(F158,F157)</f>
        <v>632.36471999999992</v>
      </c>
      <c r="G159" s="302"/>
      <c r="H159" s="302"/>
      <c r="I159" s="302"/>
      <c r="J159" s="302"/>
      <c r="K159" s="302"/>
      <c r="L159" s="302"/>
      <c r="M159" s="302"/>
      <c r="N159" s="302"/>
      <c r="O159" s="302"/>
    </row>
    <row r="160" spans="1:15">
      <c r="A160" s="368"/>
      <c r="B160" s="369"/>
      <c r="C160" s="369"/>
      <c r="D160" s="369"/>
      <c r="E160" s="369"/>
      <c r="F160" s="370"/>
      <c r="G160" s="302"/>
      <c r="H160" s="302"/>
      <c r="I160" s="302"/>
      <c r="J160" s="302"/>
      <c r="K160" s="302"/>
      <c r="L160" s="302"/>
      <c r="M160" s="302"/>
      <c r="N160" s="302"/>
      <c r="O160" s="302"/>
    </row>
    <row r="161" spans="1:15" ht="15">
      <c r="A161" s="112" t="s">
        <v>59</v>
      </c>
      <c r="B161" s="113" t="s">
        <v>63</v>
      </c>
      <c r="C161" s="60">
        <f>SUM(C159,C148,C139,C134,C127)</f>
        <v>0.73510000000000009</v>
      </c>
      <c r="D161" s="284">
        <f>SUM(D159,D148,D139,D134,D127)</f>
        <v>1151.74008</v>
      </c>
      <c r="E161" s="283">
        <v>2</v>
      </c>
      <c r="F161" s="285">
        <f>SUM(F159,F148,F139,F134,F127)</f>
        <v>2303.4801600000001</v>
      </c>
      <c r="G161" s="302"/>
      <c r="H161" s="302"/>
      <c r="I161" s="302"/>
      <c r="J161" s="302"/>
      <c r="K161" s="302"/>
      <c r="L161" s="302"/>
      <c r="M161" s="302"/>
      <c r="N161" s="302"/>
      <c r="O161" s="302"/>
    </row>
    <row r="162" spans="1:15">
      <c r="A162" s="371"/>
      <c r="B162" s="372"/>
      <c r="C162" s="372"/>
      <c r="D162" s="372"/>
      <c r="E162" s="372"/>
      <c r="F162" s="373"/>
      <c r="G162" s="302"/>
      <c r="H162" s="302"/>
      <c r="I162" s="302"/>
      <c r="J162" s="302"/>
      <c r="K162" s="302"/>
      <c r="L162" s="302"/>
      <c r="M162" s="302"/>
      <c r="N162" s="302"/>
      <c r="O162" s="302"/>
    </row>
    <row r="163" spans="1:15" ht="15.75">
      <c r="A163" s="374" t="s">
        <v>61</v>
      </c>
      <c r="B163" s="446"/>
      <c r="C163" s="446"/>
      <c r="D163" s="446"/>
      <c r="E163" s="446"/>
      <c r="F163" s="447"/>
      <c r="G163" s="302"/>
      <c r="H163" s="302"/>
      <c r="I163" s="302"/>
      <c r="J163" s="302"/>
      <c r="K163" s="302"/>
      <c r="L163" s="302"/>
      <c r="M163" s="302"/>
      <c r="N163" s="302"/>
      <c r="O163" s="302"/>
    </row>
    <row r="164" spans="1:15" ht="24">
      <c r="A164" s="39" t="s">
        <v>19</v>
      </c>
      <c r="B164" s="41" t="s">
        <v>32</v>
      </c>
      <c r="C164" s="44" t="s">
        <v>31</v>
      </c>
      <c r="D164" s="4" t="s">
        <v>7</v>
      </c>
      <c r="E164" s="42" t="s">
        <v>31</v>
      </c>
      <c r="F164" s="43" t="s">
        <v>33</v>
      </c>
      <c r="G164" s="302"/>
      <c r="H164" s="302"/>
      <c r="I164" s="302"/>
      <c r="J164" s="302"/>
      <c r="K164" s="302"/>
      <c r="L164" s="302"/>
      <c r="M164" s="302"/>
      <c r="N164" s="302"/>
      <c r="O164" s="302"/>
    </row>
    <row r="165" spans="1:15" ht="25.5">
      <c r="A165" s="81" t="s">
        <v>201</v>
      </c>
      <c r="B165" s="79" t="s">
        <v>63</v>
      </c>
      <c r="C165" s="87">
        <v>0.06</v>
      </c>
      <c r="D165" s="168">
        <f>209-83.7</f>
        <v>125.3</v>
      </c>
      <c r="E165" s="89">
        <v>2</v>
      </c>
      <c r="F165" s="34">
        <f>PRODUCT(D165*E165)</f>
        <v>250.6</v>
      </c>
      <c r="G165" s="302"/>
      <c r="H165" s="302"/>
      <c r="I165" s="302"/>
      <c r="J165" s="302"/>
      <c r="K165" s="302"/>
      <c r="L165" s="302"/>
      <c r="M165" s="302"/>
      <c r="N165" s="302"/>
      <c r="O165" s="302"/>
    </row>
    <row r="166" spans="1:15">
      <c r="A166" s="395" t="s">
        <v>62</v>
      </c>
      <c r="B166" s="396"/>
      <c r="C166" s="455"/>
      <c r="D166" s="169">
        <f>D165</f>
        <v>125.3</v>
      </c>
      <c r="E166" s="128"/>
      <c r="F166" s="78">
        <f>SUM(F165)</f>
        <v>250.6</v>
      </c>
      <c r="G166" s="302"/>
      <c r="H166" s="302"/>
      <c r="I166" s="302"/>
      <c r="J166" s="302"/>
      <c r="K166" s="302"/>
      <c r="L166" s="302"/>
      <c r="M166" s="302"/>
      <c r="N166" s="302"/>
      <c r="O166" s="302"/>
    </row>
    <row r="167" spans="1:15" ht="15.75">
      <c r="A167" s="442" t="s">
        <v>66</v>
      </c>
      <c r="B167" s="443"/>
      <c r="C167" s="443"/>
      <c r="D167" s="443"/>
      <c r="E167" s="443"/>
      <c r="F167" s="444"/>
      <c r="G167" s="302"/>
      <c r="H167" s="302"/>
      <c r="I167" s="302"/>
      <c r="J167" s="302"/>
      <c r="K167" s="302"/>
      <c r="L167" s="302"/>
      <c r="M167" s="302"/>
      <c r="N167" s="302"/>
      <c r="O167" s="302"/>
    </row>
    <row r="168" spans="1:15" ht="24">
      <c r="A168" s="271" t="s">
        <v>19</v>
      </c>
      <c r="B168" s="90" t="s">
        <v>32</v>
      </c>
      <c r="C168" s="90" t="s">
        <v>31</v>
      </c>
      <c r="D168" s="4" t="s">
        <v>7</v>
      </c>
      <c r="E168" s="42" t="s">
        <v>31</v>
      </c>
      <c r="F168" s="43" t="s">
        <v>33</v>
      </c>
      <c r="G168" s="302"/>
      <c r="H168" s="302"/>
      <c r="I168" s="302"/>
      <c r="J168" s="302"/>
      <c r="K168" s="302"/>
      <c r="L168" s="302"/>
      <c r="M168" s="302"/>
      <c r="N168" s="302"/>
      <c r="O168" s="302"/>
    </row>
    <row r="169" spans="1:15">
      <c r="A169" s="91" t="s">
        <v>65</v>
      </c>
      <c r="B169" s="92" t="s">
        <v>67</v>
      </c>
      <c r="C169" s="93">
        <v>1</v>
      </c>
      <c r="D169" s="88">
        <v>450</v>
      </c>
      <c r="E169" s="89">
        <v>2</v>
      </c>
      <c r="F169" s="275">
        <f>PRODUCT(D169*E169)</f>
        <v>900</v>
      </c>
      <c r="G169" s="302"/>
      <c r="H169" s="302"/>
      <c r="I169" s="302"/>
      <c r="J169" s="302"/>
      <c r="K169" s="302"/>
      <c r="L169" s="302"/>
      <c r="M169" s="302"/>
      <c r="N169" s="302"/>
      <c r="O169" s="302"/>
    </row>
    <row r="170" spans="1:15">
      <c r="A170" s="91" t="s">
        <v>64</v>
      </c>
      <c r="B170" s="92" t="s">
        <v>63</v>
      </c>
      <c r="C170" s="94">
        <v>0.2</v>
      </c>
      <c r="D170" s="33">
        <f>C170*D169</f>
        <v>90</v>
      </c>
      <c r="E170" s="31">
        <v>2</v>
      </c>
      <c r="F170" s="275">
        <f>PRODUCT(D170*E170)</f>
        <v>180</v>
      </c>
      <c r="G170" s="302"/>
      <c r="H170" s="302"/>
      <c r="I170" s="302"/>
      <c r="J170" s="302"/>
      <c r="K170" s="302"/>
      <c r="L170" s="302"/>
      <c r="M170" s="302"/>
      <c r="N170" s="302"/>
      <c r="O170" s="302"/>
    </row>
    <row r="171" spans="1:15">
      <c r="A171" s="456" t="s">
        <v>68</v>
      </c>
      <c r="B171" s="456"/>
      <c r="C171" s="456"/>
      <c r="D171" s="109">
        <f>D169-D170</f>
        <v>360</v>
      </c>
      <c r="E171" s="127"/>
      <c r="F171" s="109">
        <f>F169-F170</f>
        <v>720</v>
      </c>
      <c r="G171" s="302"/>
      <c r="H171" s="302"/>
      <c r="I171" s="302"/>
      <c r="J171" s="302"/>
      <c r="K171" s="302"/>
      <c r="L171" s="302"/>
      <c r="M171" s="302"/>
      <c r="N171" s="302"/>
      <c r="O171" s="302"/>
    </row>
    <row r="172" spans="1:15" ht="15.75">
      <c r="A172" s="417" t="s">
        <v>101</v>
      </c>
      <c r="B172" s="418"/>
      <c r="C172" s="418"/>
      <c r="D172" s="418"/>
      <c r="E172" s="418"/>
      <c r="F172" s="419"/>
      <c r="G172" s="302"/>
      <c r="H172" s="302"/>
      <c r="I172" s="302"/>
      <c r="J172" s="302"/>
      <c r="K172" s="302"/>
      <c r="L172" s="302"/>
      <c r="M172" s="302"/>
      <c r="N172" s="302"/>
      <c r="O172" s="302"/>
    </row>
    <row r="173" spans="1:15" ht="25.5">
      <c r="A173" s="271" t="s">
        <v>19</v>
      </c>
      <c r="B173" s="271" t="s">
        <v>32</v>
      </c>
      <c r="C173" s="271" t="s">
        <v>31</v>
      </c>
      <c r="D173" s="4" t="s">
        <v>7</v>
      </c>
      <c r="E173" s="42" t="s">
        <v>31</v>
      </c>
      <c r="F173" s="43" t="s">
        <v>33</v>
      </c>
      <c r="G173" s="302"/>
      <c r="H173" s="302"/>
      <c r="I173" s="302"/>
      <c r="J173" s="302"/>
      <c r="K173" s="302"/>
      <c r="L173" s="302"/>
      <c r="M173" s="302"/>
      <c r="N173" s="302"/>
      <c r="O173" s="302"/>
    </row>
    <row r="174" spans="1:15">
      <c r="A174" s="91" t="s">
        <v>102</v>
      </c>
      <c r="B174" s="136" t="s">
        <v>105</v>
      </c>
      <c r="C174" s="104">
        <v>1</v>
      </c>
      <c r="D174" s="104">
        <v>60</v>
      </c>
      <c r="E174" s="104">
        <v>2</v>
      </c>
      <c r="F174" s="34">
        <f>PRODUCT(D174*E174)</f>
        <v>120</v>
      </c>
      <c r="G174" s="302"/>
      <c r="H174" s="302"/>
      <c r="I174" s="302"/>
      <c r="J174" s="302"/>
      <c r="K174" s="302"/>
      <c r="L174" s="302"/>
      <c r="M174" s="302"/>
      <c r="N174" s="302"/>
      <c r="O174" s="302"/>
    </row>
    <row r="175" spans="1:15">
      <c r="A175" s="91" t="s">
        <v>103</v>
      </c>
      <c r="B175" s="104" t="s">
        <v>105</v>
      </c>
      <c r="C175" s="104">
        <v>1</v>
      </c>
      <c r="D175" s="104">
        <v>20</v>
      </c>
      <c r="E175" s="104">
        <v>2</v>
      </c>
      <c r="F175" s="34">
        <f>PRODUCT(D175*E175)</f>
        <v>40</v>
      </c>
      <c r="G175" s="302"/>
      <c r="H175" s="302"/>
      <c r="I175" s="302"/>
      <c r="J175" s="302"/>
      <c r="K175" s="302"/>
      <c r="L175" s="302"/>
      <c r="M175" s="302"/>
      <c r="N175" s="302"/>
      <c r="O175" s="302"/>
    </row>
    <row r="176" spans="1:15">
      <c r="A176" s="135" t="s">
        <v>104</v>
      </c>
      <c r="B176" s="104" t="s">
        <v>105</v>
      </c>
      <c r="C176" s="104">
        <v>1</v>
      </c>
      <c r="D176" s="104">
        <v>20</v>
      </c>
      <c r="E176" s="104">
        <v>2</v>
      </c>
      <c r="F176" s="34">
        <f>PRODUCT(D176*E176)</f>
        <v>40</v>
      </c>
      <c r="G176" s="302"/>
      <c r="H176" s="302"/>
      <c r="I176" s="302"/>
      <c r="J176" s="302"/>
      <c r="K176" s="302"/>
      <c r="L176" s="302"/>
      <c r="M176" s="302"/>
      <c r="N176" s="302"/>
      <c r="O176" s="302"/>
    </row>
    <row r="177" spans="1:15">
      <c r="A177" s="386" t="s">
        <v>81</v>
      </c>
      <c r="B177" s="387"/>
      <c r="C177" s="388"/>
      <c r="D177" s="137">
        <f>SUM(D174:D176)</f>
        <v>100</v>
      </c>
      <c r="E177" s="102">
        <v>2</v>
      </c>
      <c r="F177" s="137">
        <f>SUM(F174:F176)</f>
        <v>200</v>
      </c>
      <c r="G177" s="302"/>
      <c r="H177" s="302"/>
      <c r="I177" s="302"/>
      <c r="J177" s="302"/>
      <c r="K177" s="302"/>
      <c r="L177" s="302"/>
      <c r="M177" s="302"/>
      <c r="N177" s="302"/>
      <c r="O177" s="302"/>
    </row>
    <row r="178" spans="1:15" ht="15.75">
      <c r="A178" s="448" t="s">
        <v>106</v>
      </c>
      <c r="B178" s="449"/>
      <c r="C178" s="449"/>
      <c r="D178" s="449"/>
      <c r="E178" s="449"/>
      <c r="F178" s="450"/>
      <c r="G178" s="302"/>
      <c r="H178" s="302"/>
      <c r="I178" s="302"/>
      <c r="J178" s="302"/>
      <c r="K178" s="302"/>
      <c r="L178" s="302"/>
      <c r="M178" s="302"/>
      <c r="N178" s="302"/>
      <c r="O178" s="302"/>
    </row>
    <row r="179" spans="1:15" ht="25.5">
      <c r="A179" s="39" t="s">
        <v>70</v>
      </c>
      <c r="B179" s="39" t="s">
        <v>69</v>
      </c>
      <c r="C179" s="110" t="s">
        <v>82</v>
      </c>
      <c r="D179" s="39" t="s">
        <v>120</v>
      </c>
      <c r="E179" s="39" t="s">
        <v>31</v>
      </c>
      <c r="F179" s="95" t="s">
        <v>33</v>
      </c>
      <c r="G179" s="302"/>
      <c r="H179" s="302"/>
      <c r="I179" s="302"/>
      <c r="J179" s="302"/>
      <c r="K179" s="302"/>
      <c r="L179" s="302"/>
      <c r="M179" s="302"/>
      <c r="N179" s="302"/>
      <c r="O179" s="302"/>
    </row>
    <row r="180" spans="1:15">
      <c r="A180" s="81" t="s">
        <v>71</v>
      </c>
      <c r="B180" s="82">
        <v>2</v>
      </c>
      <c r="C180" s="83">
        <v>18.059999999999999</v>
      </c>
      <c r="D180" s="34">
        <f>PRODUCT(B180*C180)</f>
        <v>36.119999999999997</v>
      </c>
      <c r="E180" s="84">
        <v>2</v>
      </c>
      <c r="F180" s="34">
        <f>PRODUCT(D180*E180)</f>
        <v>72.239999999999995</v>
      </c>
      <c r="G180" s="302"/>
      <c r="H180" s="302"/>
      <c r="I180" s="302"/>
      <c r="J180" s="302"/>
      <c r="K180" s="302"/>
      <c r="L180" s="302"/>
      <c r="M180" s="302"/>
      <c r="N180" s="302"/>
      <c r="O180" s="302"/>
    </row>
    <row r="181" spans="1:15">
      <c r="A181" s="81" t="s">
        <v>72</v>
      </c>
      <c r="B181" s="82">
        <v>2</v>
      </c>
      <c r="C181" s="83">
        <v>18.059999999999999</v>
      </c>
      <c r="D181" s="34">
        <f t="shared" ref="D181:D187" si="11">PRODUCT(B181*C181)</f>
        <v>36.119999999999997</v>
      </c>
      <c r="E181" s="85">
        <v>2</v>
      </c>
      <c r="F181" s="34">
        <f t="shared" ref="F181:F187" si="12">PRODUCT(D181*E181)</f>
        <v>72.239999999999995</v>
      </c>
      <c r="G181" s="302"/>
      <c r="H181" s="302"/>
      <c r="I181" s="302"/>
      <c r="J181" s="302"/>
      <c r="K181" s="302"/>
      <c r="L181" s="302"/>
      <c r="M181" s="302"/>
      <c r="N181" s="302"/>
      <c r="O181" s="302"/>
    </row>
    <row r="182" spans="1:15">
      <c r="A182" s="81" t="s">
        <v>73</v>
      </c>
      <c r="B182" s="82">
        <v>2</v>
      </c>
      <c r="C182" s="83">
        <v>22.8</v>
      </c>
      <c r="D182" s="34">
        <f t="shared" si="11"/>
        <v>45.6</v>
      </c>
      <c r="E182" s="85">
        <v>2</v>
      </c>
      <c r="F182" s="34">
        <f t="shared" si="12"/>
        <v>91.2</v>
      </c>
      <c r="G182" s="302"/>
      <c r="H182" s="302"/>
      <c r="I182" s="302"/>
      <c r="J182" s="302"/>
      <c r="K182" s="302"/>
      <c r="L182" s="302"/>
      <c r="M182" s="302"/>
      <c r="N182" s="302"/>
      <c r="O182" s="302"/>
    </row>
    <row r="183" spans="1:15">
      <c r="A183" s="81" t="s">
        <v>74</v>
      </c>
      <c r="B183" s="82">
        <v>2</v>
      </c>
      <c r="C183" s="83">
        <v>25</v>
      </c>
      <c r="D183" s="34">
        <f t="shared" si="11"/>
        <v>50</v>
      </c>
      <c r="E183" s="85">
        <v>2</v>
      </c>
      <c r="F183" s="34">
        <f t="shared" si="12"/>
        <v>100</v>
      </c>
      <c r="G183" s="302"/>
      <c r="H183" s="302"/>
      <c r="I183" s="302"/>
      <c r="J183" s="302"/>
      <c r="K183" s="302"/>
      <c r="L183" s="302"/>
      <c r="M183" s="302"/>
      <c r="N183" s="302"/>
      <c r="O183" s="302"/>
    </row>
    <row r="184" spans="1:15">
      <c r="A184" s="81" t="s">
        <v>75</v>
      </c>
      <c r="B184" s="82">
        <v>2</v>
      </c>
      <c r="C184" s="83">
        <v>35</v>
      </c>
      <c r="D184" s="34">
        <f t="shared" si="11"/>
        <v>70</v>
      </c>
      <c r="E184" s="85">
        <v>2</v>
      </c>
      <c r="F184" s="34">
        <f t="shared" si="12"/>
        <v>140</v>
      </c>
      <c r="G184" s="302"/>
      <c r="H184" s="302"/>
      <c r="I184" s="302"/>
      <c r="J184" s="302"/>
      <c r="K184" s="302"/>
      <c r="L184" s="302"/>
      <c r="M184" s="302"/>
      <c r="N184" s="302"/>
      <c r="O184" s="302"/>
    </row>
    <row r="185" spans="1:15">
      <c r="A185" s="81" t="s">
        <v>76</v>
      </c>
      <c r="B185" s="82">
        <v>2</v>
      </c>
      <c r="C185" s="83">
        <v>7.5</v>
      </c>
      <c r="D185" s="34">
        <f t="shared" si="11"/>
        <v>15</v>
      </c>
      <c r="E185" s="85">
        <v>2</v>
      </c>
      <c r="F185" s="34">
        <f t="shared" si="12"/>
        <v>30</v>
      </c>
      <c r="G185" s="302"/>
      <c r="H185" s="302"/>
      <c r="I185" s="302"/>
      <c r="J185" s="302"/>
      <c r="K185" s="302"/>
      <c r="L185" s="302"/>
      <c r="M185" s="302"/>
      <c r="N185" s="302"/>
      <c r="O185" s="302"/>
    </row>
    <row r="186" spans="1:15">
      <c r="A186" s="81" t="s">
        <v>77</v>
      </c>
      <c r="B186" s="82">
        <v>2</v>
      </c>
      <c r="C186" s="83">
        <v>3.5</v>
      </c>
      <c r="D186" s="34">
        <f t="shared" si="11"/>
        <v>7</v>
      </c>
      <c r="E186" s="85">
        <v>2</v>
      </c>
      <c r="F186" s="34">
        <f t="shared" si="12"/>
        <v>14</v>
      </c>
      <c r="G186" s="302"/>
      <c r="H186" s="302"/>
      <c r="I186" s="302"/>
      <c r="J186" s="302"/>
      <c r="K186" s="302"/>
      <c r="L186" s="302"/>
      <c r="M186" s="302"/>
      <c r="N186" s="302"/>
      <c r="O186" s="302"/>
    </row>
    <row r="187" spans="1:15">
      <c r="A187" s="81" t="s">
        <v>78</v>
      </c>
      <c r="B187" s="82">
        <v>2</v>
      </c>
      <c r="C187" s="83">
        <v>8.5</v>
      </c>
      <c r="D187" s="34">
        <f t="shared" si="11"/>
        <v>17</v>
      </c>
      <c r="E187" s="85">
        <v>2</v>
      </c>
      <c r="F187" s="34">
        <f t="shared" si="12"/>
        <v>34</v>
      </c>
      <c r="G187" s="302"/>
      <c r="H187" s="302"/>
      <c r="I187" s="302"/>
      <c r="J187" s="302"/>
      <c r="K187" s="302"/>
      <c r="L187" s="302"/>
      <c r="M187" s="302"/>
      <c r="N187" s="302"/>
      <c r="O187" s="302"/>
    </row>
    <row r="188" spans="1:15">
      <c r="A188" s="405" t="s">
        <v>40</v>
      </c>
      <c r="B188" s="406"/>
      <c r="C188" s="407"/>
      <c r="D188" s="101">
        <f>SUM(D180:D187)</f>
        <v>276.84000000000003</v>
      </c>
      <c r="E188" s="86"/>
      <c r="F188" s="100">
        <f>SUM(F180:F187)</f>
        <v>553.68000000000006</v>
      </c>
      <c r="G188" s="302"/>
      <c r="H188" s="302"/>
      <c r="I188" s="302"/>
      <c r="J188" s="302"/>
      <c r="K188" s="302"/>
      <c r="L188" s="302"/>
      <c r="M188" s="302"/>
      <c r="N188" s="302"/>
      <c r="O188" s="302"/>
    </row>
    <row r="189" spans="1:15">
      <c r="A189" s="39" t="s">
        <v>79</v>
      </c>
      <c r="B189" s="111"/>
      <c r="C189" s="86"/>
      <c r="D189" s="86"/>
      <c r="E189" s="86"/>
      <c r="F189" s="15" t="s">
        <v>80</v>
      </c>
      <c r="G189" s="302"/>
      <c r="H189" s="302"/>
      <c r="I189" s="302"/>
      <c r="J189" s="302"/>
      <c r="K189" s="302"/>
      <c r="L189" s="302"/>
      <c r="M189" s="302"/>
      <c r="N189" s="302"/>
      <c r="O189" s="302"/>
    </row>
    <row r="190" spans="1:15">
      <c r="A190" s="81" t="s">
        <v>71</v>
      </c>
      <c r="B190" s="82">
        <v>1</v>
      </c>
      <c r="C190" s="83">
        <v>18.059999999999999</v>
      </c>
      <c r="D190" s="83">
        <v>18.059999999999999</v>
      </c>
      <c r="E190" s="80">
        <v>2</v>
      </c>
      <c r="F190" s="34">
        <f t="shared" ref="F190:F193" si="13">PRODUCT(D190*E190)</f>
        <v>36.119999999999997</v>
      </c>
      <c r="G190" s="302"/>
      <c r="H190" s="302"/>
      <c r="I190" s="302"/>
      <c r="J190" s="302"/>
      <c r="K190" s="302"/>
      <c r="L190" s="302"/>
      <c r="M190" s="302"/>
      <c r="N190" s="302"/>
      <c r="O190" s="302"/>
    </row>
    <row r="191" spans="1:15">
      <c r="A191" s="81" t="s">
        <v>72</v>
      </c>
      <c r="B191" s="82">
        <v>1</v>
      </c>
      <c r="C191" s="83">
        <v>18.059999999999999</v>
      </c>
      <c r="D191" s="83">
        <v>18.059999999999999</v>
      </c>
      <c r="E191" s="99">
        <v>2</v>
      </c>
      <c r="F191" s="34">
        <f t="shared" si="13"/>
        <v>36.119999999999997</v>
      </c>
      <c r="G191" s="302"/>
      <c r="H191" s="302"/>
      <c r="I191" s="302"/>
      <c r="J191" s="302"/>
      <c r="K191" s="302"/>
      <c r="L191" s="302"/>
      <c r="M191" s="302"/>
      <c r="N191" s="302"/>
      <c r="O191" s="302"/>
    </row>
    <row r="192" spans="1:15">
      <c r="A192" s="81" t="s">
        <v>73</v>
      </c>
      <c r="B192" s="82">
        <v>1</v>
      </c>
      <c r="C192" s="83">
        <v>22.8</v>
      </c>
      <c r="D192" s="83">
        <v>22.8</v>
      </c>
      <c r="E192" s="99">
        <v>2</v>
      </c>
      <c r="F192" s="34">
        <f t="shared" si="13"/>
        <v>45.6</v>
      </c>
      <c r="G192" s="302"/>
      <c r="H192" s="302"/>
      <c r="I192" s="302"/>
      <c r="J192" s="302"/>
      <c r="K192" s="302"/>
      <c r="L192" s="302"/>
      <c r="M192" s="302"/>
      <c r="N192" s="302"/>
      <c r="O192" s="302"/>
    </row>
    <row r="193" spans="1:15">
      <c r="A193" s="96" t="s">
        <v>74</v>
      </c>
      <c r="B193" s="97">
        <v>1</v>
      </c>
      <c r="C193" s="98">
        <v>25</v>
      </c>
      <c r="D193" s="83">
        <v>25</v>
      </c>
      <c r="E193" s="99">
        <v>2</v>
      </c>
      <c r="F193" s="34">
        <f t="shared" si="13"/>
        <v>50</v>
      </c>
      <c r="G193" s="302"/>
      <c r="H193" s="302"/>
      <c r="I193" s="302"/>
      <c r="J193" s="302"/>
      <c r="K193" s="302"/>
      <c r="L193" s="302"/>
      <c r="M193" s="302"/>
      <c r="N193" s="302"/>
      <c r="O193" s="302"/>
    </row>
    <row r="194" spans="1:15">
      <c r="A194" s="408" t="s">
        <v>40</v>
      </c>
      <c r="B194" s="408"/>
      <c r="C194" s="408"/>
      <c r="D194" s="123">
        <f>SUM(D190:D193)</f>
        <v>83.92</v>
      </c>
      <c r="E194" s="99"/>
      <c r="F194" s="100">
        <f>SUM(F190:F193)</f>
        <v>167.84</v>
      </c>
      <c r="G194" s="302"/>
      <c r="H194" s="302"/>
      <c r="I194" s="302"/>
      <c r="J194" s="302"/>
      <c r="K194" s="302"/>
      <c r="L194" s="302"/>
      <c r="M194" s="302"/>
      <c r="N194" s="302"/>
      <c r="O194" s="302"/>
    </row>
    <row r="195" spans="1:15">
      <c r="A195" s="409" t="s">
        <v>202</v>
      </c>
      <c r="B195" s="410"/>
      <c r="C195" s="410"/>
      <c r="D195" s="125">
        <f>(SUM(D194,D188))/12</f>
        <v>30.063333333333336</v>
      </c>
      <c r="E195" s="170"/>
      <c r="F195" s="115">
        <f>(SUM(F194,F188))/12</f>
        <v>60.126666666666672</v>
      </c>
      <c r="G195" s="302"/>
      <c r="H195" s="302"/>
      <c r="I195" s="302"/>
      <c r="J195" s="302"/>
      <c r="K195" s="302"/>
      <c r="L195" s="302"/>
      <c r="M195" s="302"/>
      <c r="N195" s="302"/>
      <c r="O195" s="302"/>
    </row>
    <row r="196" spans="1:15" ht="15.75">
      <c r="A196" s="451" t="s">
        <v>112</v>
      </c>
      <c r="B196" s="452"/>
      <c r="C196" s="452"/>
      <c r="D196" s="453"/>
      <c r="E196" s="452"/>
      <c r="F196" s="454"/>
      <c r="G196" s="302"/>
      <c r="H196" s="302"/>
      <c r="I196" s="302"/>
      <c r="J196" s="302"/>
      <c r="K196" s="302"/>
      <c r="L196" s="302"/>
      <c r="M196" s="302"/>
      <c r="N196" s="302"/>
      <c r="O196" s="302"/>
    </row>
    <row r="197" spans="1:15" ht="25.5">
      <c r="A197" s="102" t="s">
        <v>19</v>
      </c>
      <c r="B197" s="102" t="s">
        <v>32</v>
      </c>
      <c r="C197" s="114" t="s">
        <v>89</v>
      </c>
      <c r="D197" s="102" t="s">
        <v>82</v>
      </c>
      <c r="E197" s="102" t="s">
        <v>33</v>
      </c>
      <c r="F197" s="141" t="s">
        <v>111</v>
      </c>
      <c r="G197" s="302"/>
      <c r="H197" s="302"/>
      <c r="I197" s="302"/>
      <c r="J197" s="302"/>
      <c r="K197" s="302"/>
      <c r="L197" s="302"/>
      <c r="M197" s="302"/>
      <c r="N197" s="302"/>
      <c r="O197" s="302"/>
    </row>
    <row r="198" spans="1:15">
      <c r="A198" s="103" t="s">
        <v>97</v>
      </c>
      <c r="B198" s="104" t="s">
        <v>32</v>
      </c>
      <c r="C198" s="118">
        <v>12</v>
      </c>
      <c r="D198" s="104">
        <v>80</v>
      </c>
      <c r="E198" s="34">
        <f t="shared" ref="E198:E208" si="14">D198/C198</f>
        <v>6.666666666666667</v>
      </c>
      <c r="F198" s="415"/>
      <c r="G198" s="302"/>
      <c r="H198" s="302"/>
      <c r="I198" s="302"/>
      <c r="J198" s="302"/>
      <c r="K198" s="302"/>
      <c r="L198" s="302"/>
      <c r="M198" s="302"/>
      <c r="N198" s="302"/>
      <c r="O198" s="302"/>
    </row>
    <row r="199" spans="1:15">
      <c r="A199" s="103" t="s">
        <v>83</v>
      </c>
      <c r="B199" s="104" t="s">
        <v>32</v>
      </c>
      <c r="C199" s="105">
        <v>3</v>
      </c>
      <c r="D199" s="34">
        <v>55.9</v>
      </c>
      <c r="E199" s="34">
        <f t="shared" si="14"/>
        <v>18.633333333333333</v>
      </c>
      <c r="F199" s="416"/>
      <c r="G199" s="302"/>
      <c r="H199" s="302"/>
      <c r="I199" s="302"/>
      <c r="J199" s="302"/>
      <c r="K199" s="302"/>
      <c r="L199" s="302"/>
      <c r="M199" s="302"/>
      <c r="N199" s="302"/>
      <c r="O199" s="302"/>
    </row>
    <row r="200" spans="1:15">
      <c r="A200" s="103" t="s">
        <v>84</v>
      </c>
      <c r="B200" s="104" t="s">
        <v>32</v>
      </c>
      <c r="C200" s="105">
        <v>3</v>
      </c>
      <c r="D200" s="34">
        <v>45.6</v>
      </c>
      <c r="E200" s="34">
        <f t="shared" si="14"/>
        <v>15.200000000000001</v>
      </c>
      <c r="F200" s="416"/>
      <c r="G200" s="302"/>
      <c r="H200" s="302"/>
      <c r="I200" s="302"/>
      <c r="J200" s="302"/>
      <c r="K200" s="302"/>
      <c r="L200" s="302"/>
      <c r="M200" s="302"/>
      <c r="N200" s="302"/>
      <c r="O200" s="302"/>
    </row>
    <row r="201" spans="1:15">
      <c r="A201" s="103" t="s">
        <v>92</v>
      </c>
      <c r="B201" s="104" t="s">
        <v>32</v>
      </c>
      <c r="C201" s="105">
        <v>4</v>
      </c>
      <c r="D201" s="34">
        <v>24.9</v>
      </c>
      <c r="E201" s="34">
        <f t="shared" si="14"/>
        <v>6.2249999999999996</v>
      </c>
      <c r="F201" s="416"/>
      <c r="G201" s="302"/>
      <c r="H201" s="302"/>
      <c r="I201" s="302"/>
      <c r="J201" s="302"/>
      <c r="K201" s="302"/>
      <c r="L201" s="302"/>
      <c r="M201" s="302"/>
      <c r="N201" s="302"/>
      <c r="O201" s="302"/>
    </row>
    <row r="202" spans="1:15">
      <c r="A202" s="103" t="s">
        <v>98</v>
      </c>
      <c r="B202" s="104" t="s">
        <v>95</v>
      </c>
      <c r="C202" s="105">
        <v>6</v>
      </c>
      <c r="D202" s="34">
        <v>55.9</v>
      </c>
      <c r="E202" s="34">
        <f t="shared" si="14"/>
        <v>9.3166666666666664</v>
      </c>
      <c r="F202" s="416"/>
      <c r="G202" s="302"/>
      <c r="H202" s="302"/>
      <c r="I202" s="302"/>
      <c r="J202" s="302"/>
      <c r="K202" s="302"/>
      <c r="L202" s="302"/>
      <c r="M202" s="302"/>
      <c r="N202" s="302"/>
      <c r="O202" s="302"/>
    </row>
    <row r="203" spans="1:15">
      <c r="A203" s="103" t="s">
        <v>85</v>
      </c>
      <c r="B203" s="104" t="s">
        <v>95</v>
      </c>
      <c r="C203" s="105">
        <v>4</v>
      </c>
      <c r="D203" s="34">
        <v>55.9</v>
      </c>
      <c r="E203" s="34">
        <f t="shared" si="14"/>
        <v>13.975</v>
      </c>
      <c r="F203" s="416"/>
      <c r="G203" s="302"/>
      <c r="H203" s="302"/>
      <c r="I203" s="302"/>
      <c r="J203" s="302"/>
      <c r="K203" s="302"/>
      <c r="L203" s="302"/>
      <c r="M203" s="302"/>
      <c r="N203" s="302"/>
      <c r="O203" s="302"/>
    </row>
    <row r="204" spans="1:15">
      <c r="A204" s="103" t="s">
        <v>86</v>
      </c>
      <c r="B204" s="104" t="s">
        <v>32</v>
      </c>
      <c r="C204" s="105">
        <v>3</v>
      </c>
      <c r="D204" s="34">
        <v>40.5</v>
      </c>
      <c r="E204" s="34">
        <f t="shared" si="14"/>
        <v>13.5</v>
      </c>
      <c r="F204" s="416"/>
      <c r="G204" s="302"/>
      <c r="H204" s="302"/>
      <c r="I204" s="302"/>
      <c r="J204" s="302"/>
      <c r="K204" s="302"/>
      <c r="L204" s="302"/>
      <c r="M204" s="302"/>
      <c r="N204" s="302"/>
      <c r="O204" s="302"/>
    </row>
    <row r="205" spans="1:15">
      <c r="A205" s="103" t="s">
        <v>94</v>
      </c>
      <c r="B205" s="104" t="s">
        <v>32</v>
      </c>
      <c r="C205" s="105">
        <v>3</v>
      </c>
      <c r="D205" s="34">
        <v>15.5</v>
      </c>
      <c r="E205" s="146">
        <f t="shared" si="14"/>
        <v>5.166666666666667</v>
      </c>
      <c r="F205" s="416"/>
      <c r="G205" s="302"/>
      <c r="H205" s="302"/>
      <c r="I205" s="302"/>
      <c r="J205" s="302"/>
      <c r="K205" s="302"/>
      <c r="L205" s="302"/>
      <c r="M205" s="302"/>
      <c r="N205" s="302"/>
      <c r="O205" s="302"/>
    </row>
    <row r="206" spans="1:15">
      <c r="A206" s="103" t="s">
        <v>93</v>
      </c>
      <c r="B206" s="104" t="s">
        <v>95</v>
      </c>
      <c r="C206" s="145">
        <v>0.25</v>
      </c>
      <c r="D206" s="34">
        <v>13.5</v>
      </c>
      <c r="E206" s="34">
        <f t="shared" si="14"/>
        <v>54</v>
      </c>
      <c r="F206" s="416"/>
      <c r="G206" s="302"/>
      <c r="H206" s="302">
        <f>1/4</f>
        <v>0.25</v>
      </c>
      <c r="I206" s="302"/>
      <c r="J206" s="302"/>
      <c r="K206" s="302"/>
      <c r="L206" s="302"/>
      <c r="M206" s="302"/>
      <c r="N206" s="302"/>
      <c r="O206" s="302"/>
    </row>
    <row r="207" spans="1:15">
      <c r="A207" s="103" t="s">
        <v>87</v>
      </c>
      <c r="B207" s="104" t="s">
        <v>32</v>
      </c>
      <c r="C207" s="105">
        <v>6</v>
      </c>
      <c r="D207" s="34">
        <v>25.45</v>
      </c>
      <c r="E207" s="34">
        <f t="shared" si="14"/>
        <v>4.2416666666666663</v>
      </c>
      <c r="F207" s="416"/>
      <c r="G207" s="302"/>
      <c r="H207" s="302"/>
      <c r="I207" s="302"/>
      <c r="J207" s="302"/>
      <c r="K207" s="302"/>
      <c r="L207" s="302"/>
      <c r="M207" s="302"/>
      <c r="N207" s="302"/>
      <c r="O207" s="302"/>
    </row>
    <row r="208" spans="1:15">
      <c r="A208" s="103" t="s">
        <v>88</v>
      </c>
      <c r="B208" s="104" t="s">
        <v>96</v>
      </c>
      <c r="C208" s="105">
        <v>3</v>
      </c>
      <c r="D208" s="34">
        <v>25</v>
      </c>
      <c r="E208" s="34">
        <f t="shared" si="14"/>
        <v>8.3333333333333339</v>
      </c>
      <c r="F208" s="416"/>
      <c r="G208" s="302"/>
      <c r="H208" s="302"/>
      <c r="I208" s="302"/>
      <c r="J208" s="302"/>
      <c r="K208" s="302"/>
      <c r="L208" s="302"/>
      <c r="M208" s="302"/>
      <c r="N208" s="302"/>
      <c r="O208" s="302"/>
    </row>
    <row r="209" spans="1:15">
      <c r="A209" s="420" t="s">
        <v>108</v>
      </c>
      <c r="B209" s="420"/>
      <c r="C209" s="420"/>
      <c r="D209" s="420"/>
      <c r="E209" s="34">
        <f>SUM(E198:E208)</f>
        <v>155.25833333333335</v>
      </c>
      <c r="F209" s="457"/>
      <c r="G209" s="302"/>
      <c r="H209" s="302"/>
      <c r="I209" s="302"/>
      <c r="J209" s="302"/>
      <c r="K209" s="302"/>
      <c r="L209" s="302"/>
      <c r="M209" s="302"/>
      <c r="N209" s="302"/>
      <c r="O209" s="302"/>
    </row>
    <row r="210" spans="1:15">
      <c r="A210" s="120" t="s">
        <v>121</v>
      </c>
      <c r="B210" s="142" t="s">
        <v>110</v>
      </c>
      <c r="C210" s="120"/>
      <c r="D210" s="143">
        <v>2</v>
      </c>
      <c r="E210" s="119"/>
      <c r="F210" s="119">
        <f>PRODUCT(E209,D210)</f>
        <v>310.51666666666671</v>
      </c>
      <c r="G210" s="302"/>
      <c r="H210" s="302"/>
      <c r="I210" s="302"/>
      <c r="J210" s="302"/>
      <c r="K210" s="302"/>
      <c r="L210" s="302"/>
      <c r="M210" s="302"/>
      <c r="N210" s="302"/>
      <c r="O210" s="302"/>
    </row>
    <row r="211" spans="1:15">
      <c r="A211" s="440"/>
      <c r="B211" s="440"/>
      <c r="C211" s="440"/>
      <c r="D211" s="440"/>
      <c r="E211" s="440"/>
      <c r="F211" s="440"/>
      <c r="G211" s="302"/>
      <c r="H211" s="302"/>
      <c r="I211" s="302"/>
      <c r="J211" s="302"/>
      <c r="K211" s="302"/>
      <c r="L211" s="302"/>
      <c r="M211" s="302"/>
      <c r="N211" s="302"/>
      <c r="O211" s="302"/>
    </row>
    <row r="212" spans="1:15" ht="15">
      <c r="A212" s="421" t="s">
        <v>192</v>
      </c>
      <c r="B212" s="421"/>
      <c r="C212" s="421"/>
      <c r="D212" s="421"/>
      <c r="E212" s="422">
        <f>SUM(E209,D195,D177,D171,D166,D161,D115)</f>
        <v>3802.1617466666667</v>
      </c>
      <c r="F212" s="422"/>
      <c r="G212" s="304"/>
      <c r="H212" s="302"/>
      <c r="I212" s="302"/>
      <c r="J212" s="302"/>
      <c r="K212" s="302"/>
      <c r="L212" s="302"/>
      <c r="M212" s="302"/>
      <c r="N212" s="302"/>
      <c r="O212" s="302"/>
    </row>
    <row r="213" spans="1:15" ht="15">
      <c r="A213" s="421" t="s">
        <v>193</v>
      </c>
      <c r="B213" s="421"/>
      <c r="C213" s="421"/>
      <c r="D213" s="421"/>
      <c r="E213" s="441">
        <v>2</v>
      </c>
      <c r="F213" s="441"/>
      <c r="G213" s="302"/>
      <c r="H213" s="302"/>
      <c r="I213" s="302"/>
      <c r="J213" s="302"/>
      <c r="K213" s="302"/>
      <c r="L213" s="302"/>
      <c r="M213" s="302"/>
      <c r="N213" s="302"/>
      <c r="O213" s="302"/>
    </row>
    <row r="214" spans="1:15" ht="15">
      <c r="A214" s="411" t="s">
        <v>113</v>
      </c>
      <c r="B214" s="411"/>
      <c r="C214" s="411"/>
      <c r="D214" s="411"/>
      <c r="E214" s="438">
        <f>PRODUCT(E212,E213)</f>
        <v>7604.3234933333333</v>
      </c>
      <c r="F214" s="439"/>
      <c r="G214" s="302"/>
      <c r="H214" s="302"/>
      <c r="I214" s="302"/>
      <c r="J214" s="302"/>
      <c r="K214" s="302"/>
      <c r="L214" s="302"/>
      <c r="M214" s="302"/>
      <c r="N214" s="302"/>
      <c r="O214" s="302"/>
    </row>
    <row r="215" spans="1:15">
      <c r="G215" s="302"/>
      <c r="H215" s="302"/>
      <c r="I215" s="302"/>
      <c r="J215" s="302"/>
      <c r="K215" s="302"/>
      <c r="L215" s="302"/>
      <c r="M215" s="302"/>
      <c r="N215" s="302"/>
      <c r="O215" s="302"/>
    </row>
    <row r="216" spans="1:15" ht="18">
      <c r="A216" s="363" t="s">
        <v>100</v>
      </c>
      <c r="B216" s="363"/>
      <c r="C216" s="363"/>
      <c r="D216" s="363"/>
      <c r="E216" s="363"/>
      <c r="F216" s="363"/>
      <c r="G216" s="302"/>
      <c r="H216" s="302"/>
      <c r="I216" s="302"/>
      <c r="J216" s="302"/>
      <c r="K216" s="302"/>
      <c r="L216" s="302"/>
      <c r="M216" s="302"/>
      <c r="N216" s="302"/>
      <c r="O216" s="302"/>
    </row>
    <row r="217" spans="1:15">
      <c r="A217" s="461" t="s">
        <v>242</v>
      </c>
      <c r="B217" s="462"/>
      <c r="C217" s="462"/>
      <c r="D217" s="462"/>
      <c r="E217" s="462"/>
      <c r="F217" s="463"/>
      <c r="G217" s="302"/>
      <c r="H217" s="302"/>
      <c r="I217" s="302"/>
      <c r="J217" s="302"/>
      <c r="K217" s="302"/>
      <c r="L217" s="302"/>
      <c r="M217" s="302"/>
      <c r="N217" s="302"/>
      <c r="O217" s="302"/>
    </row>
    <row r="218" spans="1:15">
      <c r="A218" s="464"/>
      <c r="B218" s="465"/>
      <c r="C218" s="465"/>
      <c r="D218" s="465"/>
      <c r="E218" s="465"/>
      <c r="F218" s="466"/>
      <c r="G218" s="302"/>
      <c r="H218" s="302"/>
      <c r="I218" s="302"/>
      <c r="J218" s="302"/>
      <c r="K218" s="302"/>
      <c r="L218" s="302"/>
      <c r="M218" s="302"/>
      <c r="N218" s="302"/>
      <c r="O218" s="302"/>
    </row>
    <row r="219" spans="1:15">
      <c r="A219" s="467"/>
      <c r="B219" s="468"/>
      <c r="C219" s="468"/>
      <c r="D219" s="468"/>
      <c r="E219" s="468"/>
      <c r="F219" s="469"/>
      <c r="G219" s="302"/>
      <c r="H219" s="302"/>
      <c r="I219" s="302"/>
      <c r="J219" s="302"/>
      <c r="K219" s="302"/>
      <c r="L219" s="302"/>
      <c r="M219" s="302"/>
      <c r="N219" s="302"/>
      <c r="O219" s="302"/>
    </row>
    <row r="220" spans="1:15" ht="15.75">
      <c r="A220" s="477" t="s">
        <v>124</v>
      </c>
      <c r="B220" s="477"/>
      <c r="C220" s="477"/>
      <c r="D220" s="477"/>
      <c r="E220" s="477"/>
      <c r="F220" s="477"/>
      <c r="G220" s="302"/>
      <c r="H220" s="302"/>
      <c r="I220" s="302"/>
      <c r="J220" s="302"/>
      <c r="K220" s="302"/>
      <c r="L220" s="302"/>
      <c r="M220" s="302"/>
      <c r="N220" s="302"/>
      <c r="O220" s="302"/>
    </row>
    <row r="221" spans="1:15" ht="25.5">
      <c r="A221" s="174" t="s">
        <v>19</v>
      </c>
      <c r="B221" s="173" t="s">
        <v>32</v>
      </c>
      <c r="C221" s="173" t="s">
        <v>31</v>
      </c>
      <c r="D221" s="173" t="s">
        <v>82</v>
      </c>
      <c r="E221" s="121" t="s">
        <v>33</v>
      </c>
      <c r="F221" s="172" t="s">
        <v>122</v>
      </c>
      <c r="G221" s="302"/>
      <c r="H221" s="302"/>
      <c r="I221" s="302"/>
      <c r="J221" s="302"/>
      <c r="K221" s="302"/>
      <c r="L221" s="302"/>
      <c r="M221" s="302"/>
      <c r="N221" s="302"/>
      <c r="O221" s="302"/>
    </row>
    <row r="222" spans="1:15">
      <c r="A222" s="81" t="s">
        <v>246</v>
      </c>
      <c r="B222" s="79" t="s">
        <v>32</v>
      </c>
      <c r="C222" s="288">
        <v>1.1000000000000001</v>
      </c>
      <c r="D222" s="88">
        <v>220000</v>
      </c>
      <c r="E222" s="166">
        <f>D222*C222</f>
        <v>242000.00000000003</v>
      </c>
      <c r="F222" s="476"/>
      <c r="G222" s="302"/>
      <c r="H222" s="302"/>
      <c r="I222" s="302"/>
      <c r="J222" s="302"/>
      <c r="K222" s="302"/>
      <c r="L222" s="302"/>
      <c r="M222" s="302"/>
      <c r="N222" s="302"/>
      <c r="O222" s="302"/>
    </row>
    <row r="223" spans="1:15">
      <c r="A223" s="81" t="s">
        <v>153</v>
      </c>
      <c r="B223" s="79" t="s">
        <v>32</v>
      </c>
      <c r="C223" s="288">
        <v>1.1000000000000001</v>
      </c>
      <c r="D223" s="88">
        <v>50000</v>
      </c>
      <c r="E223" s="166">
        <f>D223*C223</f>
        <v>55000.000000000007</v>
      </c>
      <c r="F223" s="476"/>
      <c r="G223" s="302"/>
      <c r="H223" s="302"/>
      <c r="I223" s="302"/>
      <c r="J223" s="302"/>
      <c r="K223" s="302"/>
      <c r="L223" s="302"/>
      <c r="M223" s="302"/>
      <c r="N223" s="302"/>
      <c r="O223" s="302"/>
    </row>
    <row r="224" spans="1:15">
      <c r="A224" s="81" t="s">
        <v>247</v>
      </c>
      <c r="B224" s="79" t="s">
        <v>63</v>
      </c>
      <c r="C224" s="171">
        <v>0.60289999999999999</v>
      </c>
      <c r="D224" s="88">
        <f>E222</f>
        <v>242000.00000000003</v>
      </c>
      <c r="E224" s="166">
        <f>(C224*D224)</f>
        <v>145901.80000000002</v>
      </c>
      <c r="F224" s="476"/>
      <c r="G224" s="302"/>
      <c r="H224" s="302"/>
      <c r="I224" s="302"/>
      <c r="J224" s="302"/>
      <c r="K224" s="302"/>
      <c r="L224" s="302"/>
      <c r="M224" s="302"/>
      <c r="N224" s="302"/>
      <c r="O224" s="302"/>
    </row>
    <row r="225" spans="1:15">
      <c r="A225" s="81" t="s">
        <v>248</v>
      </c>
      <c r="B225" s="79" t="s">
        <v>63</v>
      </c>
      <c r="C225" s="171">
        <v>0.60289999999999999</v>
      </c>
      <c r="D225" s="88">
        <f>E223</f>
        <v>55000.000000000007</v>
      </c>
      <c r="E225" s="166">
        <f>(C225*D225)</f>
        <v>33159.500000000007</v>
      </c>
      <c r="F225" s="476"/>
      <c r="G225" s="302"/>
      <c r="H225" s="302"/>
      <c r="I225" s="302"/>
      <c r="J225" s="302"/>
      <c r="K225" s="302"/>
      <c r="L225" s="302"/>
      <c r="M225" s="302"/>
      <c r="N225" s="302"/>
      <c r="O225" s="302"/>
    </row>
    <row r="226" spans="1:15">
      <c r="A226" s="81" t="s">
        <v>205</v>
      </c>
      <c r="B226" s="79" t="s">
        <v>115</v>
      </c>
      <c r="C226" s="165">
        <v>84</v>
      </c>
      <c r="D226" s="88">
        <f>E224+E225</f>
        <v>179061.30000000002</v>
      </c>
      <c r="E226" s="166">
        <f>(D226/C226)</f>
        <v>2131.6821428571429</v>
      </c>
      <c r="F226" s="476"/>
      <c r="G226" s="302"/>
      <c r="H226" s="302"/>
      <c r="I226" s="302"/>
      <c r="J226" s="302"/>
      <c r="K226" s="302"/>
      <c r="L226" s="302"/>
      <c r="M226" s="302"/>
      <c r="N226" s="302"/>
      <c r="O226" s="302"/>
    </row>
    <row r="227" spans="1:15">
      <c r="A227" s="470" t="s">
        <v>123</v>
      </c>
      <c r="B227" s="471"/>
      <c r="C227" s="471"/>
      <c r="D227" s="471"/>
      <c r="E227" s="472"/>
      <c r="F227" s="109">
        <f>E226</f>
        <v>2131.6821428571429</v>
      </c>
      <c r="G227" s="302"/>
      <c r="H227" s="302"/>
      <c r="I227" s="302"/>
      <c r="J227" s="302"/>
      <c r="K227" s="302"/>
      <c r="L227" s="302"/>
      <c r="M227" s="302"/>
      <c r="N227" s="302"/>
      <c r="O227" s="302"/>
    </row>
    <row r="228" spans="1:15" ht="15.75">
      <c r="A228" s="473" t="s">
        <v>125</v>
      </c>
      <c r="B228" s="474"/>
      <c r="C228" s="474"/>
      <c r="D228" s="474"/>
      <c r="E228" s="474"/>
      <c r="F228" s="475"/>
      <c r="G228" s="302"/>
      <c r="H228" s="302"/>
      <c r="I228" s="302"/>
      <c r="J228" s="302"/>
      <c r="K228" s="302"/>
      <c r="L228" s="302"/>
      <c r="M228" s="302"/>
      <c r="N228" s="302"/>
      <c r="O228" s="302"/>
    </row>
    <row r="229" spans="1:15" ht="25.5">
      <c r="A229" s="181" t="s">
        <v>19</v>
      </c>
      <c r="B229" s="39" t="s">
        <v>32</v>
      </c>
      <c r="C229" s="39" t="s">
        <v>31</v>
      </c>
      <c r="D229" s="39" t="s">
        <v>82</v>
      </c>
      <c r="E229" s="270" t="s">
        <v>33</v>
      </c>
      <c r="F229" s="271" t="s">
        <v>122</v>
      </c>
      <c r="G229" s="302"/>
      <c r="H229" s="302"/>
      <c r="I229" s="302"/>
      <c r="J229" s="302"/>
      <c r="K229" s="302"/>
      <c r="L229" s="302"/>
      <c r="M229" s="302"/>
      <c r="N229" s="302"/>
      <c r="O229" s="302"/>
    </row>
    <row r="230" spans="1:15">
      <c r="A230" s="81" t="s">
        <v>207</v>
      </c>
      <c r="B230" s="79" t="s">
        <v>32</v>
      </c>
      <c r="C230" s="300">
        <v>1.1000000000000001</v>
      </c>
      <c r="D230" s="149">
        <f>E222+E223</f>
        <v>297000.00000000006</v>
      </c>
      <c r="E230" s="164">
        <f>D230*C230</f>
        <v>326700.00000000012</v>
      </c>
      <c r="F230" s="479"/>
      <c r="G230" s="302"/>
      <c r="H230" s="302"/>
      <c r="I230" s="302"/>
      <c r="J230" s="302"/>
      <c r="K230" s="302"/>
      <c r="L230" s="302"/>
      <c r="M230" s="302"/>
      <c r="N230" s="302"/>
      <c r="O230" s="302"/>
    </row>
    <row r="231" spans="1:15">
      <c r="A231" s="81" t="s">
        <v>117</v>
      </c>
      <c r="B231" s="79" t="s">
        <v>63</v>
      </c>
      <c r="C231" s="175">
        <v>5.0000000000000001E-3</v>
      </c>
      <c r="D231" s="88">
        <f>E230</f>
        <v>326700.00000000012</v>
      </c>
      <c r="E231" s="176">
        <f>(C231*D231)</f>
        <v>1633.5000000000007</v>
      </c>
      <c r="F231" s="479"/>
      <c r="G231" s="302"/>
      <c r="H231" s="302"/>
      <c r="I231" s="302"/>
      <c r="J231" s="302"/>
      <c r="K231" s="302"/>
      <c r="L231" s="302"/>
      <c r="M231" s="302"/>
      <c r="N231" s="302"/>
      <c r="O231" s="302"/>
    </row>
    <row r="232" spans="1:15">
      <c r="A232" s="470" t="s">
        <v>123</v>
      </c>
      <c r="B232" s="471"/>
      <c r="C232" s="471"/>
      <c r="D232" s="471"/>
      <c r="E232" s="472"/>
      <c r="F232" s="169">
        <f>E231</f>
        <v>1633.5000000000007</v>
      </c>
      <c r="G232" s="302"/>
      <c r="H232" s="302"/>
      <c r="I232" s="302"/>
      <c r="J232" s="302"/>
      <c r="K232" s="302"/>
      <c r="L232" s="302"/>
      <c r="M232" s="302"/>
      <c r="N232" s="302"/>
      <c r="O232" s="302"/>
    </row>
    <row r="233" spans="1:15" ht="15.75">
      <c r="A233" s="473" t="s">
        <v>206</v>
      </c>
      <c r="B233" s="474"/>
      <c r="C233" s="474"/>
      <c r="D233" s="474"/>
      <c r="E233" s="474"/>
      <c r="F233" s="475"/>
      <c r="G233" s="302"/>
      <c r="H233" s="302"/>
      <c r="I233" s="302"/>
      <c r="J233" s="302"/>
      <c r="K233" s="302"/>
      <c r="L233" s="302"/>
      <c r="M233" s="302"/>
      <c r="N233" s="302"/>
      <c r="O233" s="302"/>
    </row>
    <row r="234" spans="1:15" ht="25.5">
      <c r="A234" s="179" t="s">
        <v>4</v>
      </c>
      <c r="B234" s="4" t="s">
        <v>5</v>
      </c>
      <c r="C234" s="4" t="s">
        <v>6</v>
      </c>
      <c r="D234" s="4" t="s">
        <v>7</v>
      </c>
      <c r="E234" s="4" t="s">
        <v>8</v>
      </c>
      <c r="F234" s="271" t="s">
        <v>122</v>
      </c>
      <c r="G234" s="302"/>
      <c r="H234" s="302"/>
      <c r="I234" s="302"/>
      <c r="J234" s="302"/>
      <c r="K234" s="302"/>
      <c r="L234" s="302"/>
      <c r="M234" s="302"/>
      <c r="N234" s="302"/>
      <c r="O234" s="302"/>
    </row>
    <row r="235" spans="1:15">
      <c r="A235" s="16" t="s">
        <v>208</v>
      </c>
      <c r="B235" s="177" t="s">
        <v>32</v>
      </c>
      <c r="C235" s="7">
        <v>1</v>
      </c>
      <c r="D235" s="117">
        <v>2500</v>
      </c>
      <c r="E235" s="117">
        <f>PRODUCT(D235,C235)</f>
        <v>2500</v>
      </c>
      <c r="F235" s="458"/>
      <c r="G235" s="302"/>
      <c r="H235" s="302"/>
      <c r="I235" s="302"/>
      <c r="J235" s="302"/>
      <c r="K235" s="302"/>
      <c r="L235" s="302"/>
      <c r="M235" s="302"/>
      <c r="N235" s="302"/>
      <c r="O235" s="302"/>
    </row>
    <row r="236" spans="1:15">
      <c r="A236" s="5" t="s">
        <v>14</v>
      </c>
      <c r="B236" s="177" t="s">
        <v>32</v>
      </c>
      <c r="C236" s="7">
        <v>1</v>
      </c>
      <c r="D236" s="117">
        <v>196.5</v>
      </c>
      <c r="E236" s="117">
        <f>PRODUCT(D236,C236)</f>
        <v>196.5</v>
      </c>
      <c r="F236" s="459"/>
      <c r="G236" s="302"/>
      <c r="H236" s="302"/>
      <c r="I236" s="302"/>
      <c r="J236" s="302"/>
      <c r="K236" s="302"/>
      <c r="L236" s="302"/>
      <c r="M236" s="302"/>
      <c r="N236" s="302"/>
      <c r="O236" s="302"/>
    </row>
    <row r="237" spans="1:15">
      <c r="A237" s="5" t="s">
        <v>126</v>
      </c>
      <c r="B237" s="177" t="s">
        <v>32</v>
      </c>
      <c r="C237" s="7">
        <v>1</v>
      </c>
      <c r="D237" s="117">
        <v>5000</v>
      </c>
      <c r="E237" s="117">
        <f>PRODUCT(D237,C237)</f>
        <v>5000</v>
      </c>
      <c r="F237" s="459"/>
      <c r="G237" s="302"/>
      <c r="H237" s="302"/>
      <c r="I237" s="302"/>
      <c r="J237" s="302"/>
      <c r="K237" s="302"/>
      <c r="L237" s="302"/>
      <c r="M237" s="302"/>
      <c r="N237" s="302"/>
      <c r="O237" s="302"/>
    </row>
    <row r="238" spans="1:15">
      <c r="A238" s="5" t="s">
        <v>127</v>
      </c>
      <c r="B238" s="177" t="s">
        <v>32</v>
      </c>
      <c r="C238" s="7">
        <v>1</v>
      </c>
      <c r="D238" s="117">
        <v>300</v>
      </c>
      <c r="E238" s="117">
        <f>PRODUCT(D238,C238)</f>
        <v>300</v>
      </c>
      <c r="F238" s="459"/>
      <c r="G238" s="302"/>
      <c r="H238" s="302"/>
      <c r="I238" s="302"/>
      <c r="J238" s="302"/>
      <c r="K238" s="302"/>
      <c r="L238" s="302"/>
      <c r="M238" s="302"/>
      <c r="N238" s="302"/>
      <c r="O238" s="302"/>
    </row>
    <row r="239" spans="1:15">
      <c r="A239" s="5" t="s">
        <v>128</v>
      </c>
      <c r="B239" s="177" t="s">
        <v>115</v>
      </c>
      <c r="C239" s="7">
        <v>12</v>
      </c>
      <c r="D239" s="117">
        <v>150</v>
      </c>
      <c r="E239" s="117">
        <f>PRODUCT(D239,C239)</f>
        <v>1800</v>
      </c>
      <c r="F239" s="460"/>
      <c r="G239" s="302"/>
      <c r="H239" s="302"/>
      <c r="I239" s="302"/>
      <c r="J239" s="302"/>
      <c r="K239" s="302"/>
      <c r="L239" s="302"/>
      <c r="M239" s="302"/>
      <c r="N239" s="302"/>
      <c r="O239" s="302"/>
    </row>
    <row r="240" spans="1:15">
      <c r="A240" s="178" t="s">
        <v>123</v>
      </c>
      <c r="B240" s="6" t="s">
        <v>10</v>
      </c>
      <c r="C240" s="7">
        <v>12</v>
      </c>
      <c r="D240" s="117"/>
      <c r="E240" s="176">
        <f>SUM(E235:E239)</f>
        <v>9796.5</v>
      </c>
      <c r="F240" s="169">
        <f>(E240/C240)</f>
        <v>816.375</v>
      </c>
      <c r="G240" s="302"/>
      <c r="H240" s="302"/>
      <c r="I240" s="302"/>
      <c r="J240" s="302"/>
      <c r="K240" s="302"/>
      <c r="L240" s="302"/>
      <c r="M240" s="302"/>
      <c r="N240" s="302"/>
      <c r="O240" s="302"/>
    </row>
    <row r="241" spans="1:15" ht="15.75">
      <c r="A241" s="473" t="s">
        <v>209</v>
      </c>
      <c r="B241" s="478"/>
      <c r="C241" s="478"/>
      <c r="D241" s="478"/>
      <c r="E241" s="478"/>
      <c r="F241" s="475"/>
      <c r="G241" s="302"/>
      <c r="H241" s="302"/>
      <c r="I241" s="302"/>
      <c r="J241" s="302"/>
      <c r="K241" s="302"/>
      <c r="L241" s="302"/>
      <c r="M241" s="302"/>
      <c r="N241" s="302"/>
      <c r="O241" s="302"/>
    </row>
    <row r="242" spans="1:15" ht="15.75">
      <c r="A242" s="331" t="s">
        <v>210</v>
      </c>
      <c r="B242" s="331"/>
      <c r="C242" s="331"/>
      <c r="D242" s="331"/>
      <c r="E242" s="331"/>
      <c r="F242" s="331"/>
      <c r="G242" s="302"/>
      <c r="H242" s="302"/>
      <c r="I242" s="302"/>
      <c r="J242" s="302"/>
      <c r="K242" s="302"/>
      <c r="L242" s="302"/>
      <c r="M242" s="302"/>
      <c r="N242" s="302"/>
      <c r="O242" s="302"/>
    </row>
    <row r="243" spans="1:15" ht="25.5">
      <c r="A243" s="192" t="s">
        <v>4</v>
      </c>
      <c r="B243" s="192" t="s">
        <v>5</v>
      </c>
      <c r="C243" s="192" t="s">
        <v>6</v>
      </c>
      <c r="D243" s="192" t="s">
        <v>7</v>
      </c>
      <c r="E243" s="212" t="s">
        <v>8</v>
      </c>
      <c r="F243" s="213" t="s">
        <v>122</v>
      </c>
      <c r="G243" s="302"/>
      <c r="H243" s="302"/>
      <c r="I243" s="309"/>
      <c r="J243" s="310"/>
      <c r="K243" s="311"/>
      <c r="L243" s="312"/>
      <c r="M243" s="313"/>
      <c r="N243" s="314"/>
      <c r="O243" s="302"/>
    </row>
    <row r="244" spans="1:15">
      <c r="A244" s="196" t="s">
        <v>160</v>
      </c>
      <c r="B244" s="197" t="s">
        <v>130</v>
      </c>
      <c r="C244" s="198">
        <v>2.4</v>
      </c>
      <c r="D244" s="198">
        <v>5.3</v>
      </c>
      <c r="E244" s="199">
        <f>D244/C244</f>
        <v>2.2083333333333335</v>
      </c>
      <c r="F244" s="510"/>
      <c r="G244" s="302"/>
      <c r="H244" s="302"/>
      <c r="I244" s="309"/>
      <c r="J244" s="310"/>
      <c r="K244" s="315"/>
      <c r="L244" s="313"/>
      <c r="M244" s="313"/>
      <c r="N244" s="313"/>
      <c r="O244" s="302"/>
    </row>
    <row r="245" spans="1:15">
      <c r="A245" s="196" t="s">
        <v>161</v>
      </c>
      <c r="B245" s="200" t="s">
        <v>129</v>
      </c>
      <c r="C245" s="201">
        <v>1747</v>
      </c>
      <c r="D245" s="198">
        <f>E244</f>
        <v>2.2083333333333335</v>
      </c>
      <c r="E245" s="202">
        <f>C245*D245</f>
        <v>3857.9583333333335</v>
      </c>
      <c r="F245" s="510"/>
      <c r="G245" s="302"/>
      <c r="H245" s="302"/>
      <c r="I245" s="309"/>
      <c r="J245" s="310"/>
      <c r="K245" s="311"/>
      <c r="L245" s="313"/>
      <c r="M245" s="313"/>
      <c r="N245" s="314"/>
      <c r="O245" s="302"/>
    </row>
    <row r="246" spans="1:15">
      <c r="A246" s="511" t="s">
        <v>111</v>
      </c>
      <c r="B246" s="512"/>
      <c r="C246" s="512"/>
      <c r="D246" s="512"/>
      <c r="E246" s="512"/>
      <c r="F246" s="203">
        <f>E245</f>
        <v>3857.9583333333335</v>
      </c>
      <c r="G246" s="302"/>
      <c r="H246" s="302"/>
      <c r="I246" s="309"/>
      <c r="J246" s="310"/>
      <c r="K246" s="315"/>
      <c r="L246" s="316"/>
      <c r="M246" s="313"/>
      <c r="N246" s="313"/>
      <c r="O246" s="302"/>
    </row>
    <row r="247" spans="1:15">
      <c r="A247" s="204" t="s">
        <v>249</v>
      </c>
      <c r="B247" s="291" t="s">
        <v>214</v>
      </c>
      <c r="C247" s="206">
        <v>1.9</v>
      </c>
      <c r="D247" s="206">
        <v>34</v>
      </c>
      <c r="E247" s="207">
        <f>PRODUCT(D247,C247)</f>
        <v>64.599999999999994</v>
      </c>
      <c r="F247" s="203"/>
      <c r="G247" s="302"/>
      <c r="H247" s="302"/>
      <c r="I247" s="309"/>
      <c r="J247" s="310"/>
      <c r="K247" s="311"/>
      <c r="L247" s="313"/>
      <c r="M247" s="313"/>
      <c r="N247" s="314"/>
      <c r="O247" s="302"/>
    </row>
    <row r="248" spans="1:15">
      <c r="A248" s="204" t="s">
        <v>164</v>
      </c>
      <c r="B248" s="205" t="s">
        <v>129</v>
      </c>
      <c r="C248" s="208">
        <v>1747</v>
      </c>
      <c r="D248" s="206">
        <f>E247/1000</f>
        <v>6.4599999999999991E-2</v>
      </c>
      <c r="E248" s="206">
        <f>PRODUCT(D248,C248)</f>
        <v>112.85619999999999</v>
      </c>
      <c r="F248" s="210"/>
      <c r="G248" s="302"/>
      <c r="H248" s="302"/>
      <c r="I248" s="309"/>
      <c r="J248" s="310"/>
      <c r="K248" s="315"/>
      <c r="L248" s="313"/>
      <c r="M248" s="313"/>
      <c r="N248" s="313"/>
      <c r="O248" s="302"/>
    </row>
    <row r="249" spans="1:15">
      <c r="A249" s="511" t="s">
        <v>111</v>
      </c>
      <c r="B249" s="512"/>
      <c r="C249" s="512"/>
      <c r="D249" s="512"/>
      <c r="E249" s="512"/>
      <c r="F249" s="203">
        <f>E248</f>
        <v>112.85619999999999</v>
      </c>
      <c r="G249" s="302"/>
      <c r="H249" s="302"/>
      <c r="I249" s="309"/>
      <c r="J249" s="310"/>
      <c r="K249" s="311"/>
      <c r="L249" s="313"/>
      <c r="M249" s="313"/>
      <c r="N249" s="314"/>
      <c r="O249" s="302"/>
    </row>
    <row r="250" spans="1:15">
      <c r="A250" s="204" t="s">
        <v>250</v>
      </c>
      <c r="B250" s="291" t="s">
        <v>214</v>
      </c>
      <c r="C250" s="206">
        <v>2.8</v>
      </c>
      <c r="D250" s="206">
        <v>40</v>
      </c>
      <c r="E250" s="206">
        <f>PRODUCT(D250,C250)</f>
        <v>112</v>
      </c>
      <c r="F250" s="209"/>
      <c r="G250" s="302"/>
      <c r="H250" s="302"/>
      <c r="I250" s="309"/>
      <c r="J250" s="310"/>
      <c r="K250" s="315"/>
      <c r="L250" s="313"/>
      <c r="M250" s="313"/>
      <c r="N250" s="313"/>
      <c r="O250" s="302"/>
    </row>
    <row r="251" spans="1:15">
      <c r="A251" s="204" t="s">
        <v>215</v>
      </c>
      <c r="B251" s="205" t="s">
        <v>129</v>
      </c>
      <c r="C251" s="208">
        <v>1747</v>
      </c>
      <c r="D251" s="206">
        <f>E250/1000</f>
        <v>0.112</v>
      </c>
      <c r="E251" s="206">
        <f>PRODUCT(C251,D251)</f>
        <v>195.66400000000002</v>
      </c>
      <c r="F251" s="210"/>
      <c r="G251" s="302"/>
      <c r="H251" s="302"/>
      <c r="I251" s="309"/>
      <c r="J251" s="310"/>
      <c r="K251" s="310"/>
      <c r="L251" s="313"/>
      <c r="M251" s="313"/>
      <c r="N251" s="314"/>
      <c r="O251" s="302"/>
    </row>
    <row r="252" spans="1:15">
      <c r="A252" s="491" t="s">
        <v>157</v>
      </c>
      <c r="B252" s="492"/>
      <c r="C252" s="492"/>
      <c r="D252" s="492"/>
      <c r="E252" s="493"/>
      <c r="F252" s="209">
        <f>E251</f>
        <v>195.66400000000002</v>
      </c>
      <c r="G252" s="302"/>
      <c r="H252" s="302"/>
      <c r="I252" s="309"/>
      <c r="J252" s="310"/>
      <c r="K252" s="315"/>
      <c r="L252" s="313"/>
      <c r="M252" s="313"/>
      <c r="N252" s="313"/>
      <c r="O252" s="302"/>
    </row>
    <row r="253" spans="1:15">
      <c r="A253" s="204" t="s">
        <v>251</v>
      </c>
      <c r="B253" s="291" t="s">
        <v>214</v>
      </c>
      <c r="C253" s="206">
        <v>2.1</v>
      </c>
      <c r="D253" s="206">
        <v>15</v>
      </c>
      <c r="E253" s="206">
        <f>PRODUCT(D253,C253)</f>
        <v>31.5</v>
      </c>
      <c r="F253" s="209"/>
      <c r="G253" s="302"/>
      <c r="H253" s="302"/>
      <c r="I253" s="309"/>
      <c r="J253" s="309"/>
      <c r="K253" s="309"/>
      <c r="L253" s="314"/>
      <c r="M253" s="317"/>
      <c r="N253" s="318"/>
      <c r="O253" s="302"/>
    </row>
    <row r="254" spans="1:15">
      <c r="A254" s="204" t="s">
        <v>131</v>
      </c>
      <c r="B254" s="205" t="s">
        <v>129</v>
      </c>
      <c r="C254" s="208">
        <v>1747</v>
      </c>
      <c r="D254" s="206">
        <f>E253/1000</f>
        <v>3.15E-2</v>
      </c>
      <c r="E254" s="206">
        <f>PRODUCT(C254,D254)</f>
        <v>55.030500000000004</v>
      </c>
      <c r="F254" s="209">
        <v>55.74</v>
      </c>
      <c r="G254" s="302"/>
      <c r="H254" s="302"/>
      <c r="I254" s="302"/>
      <c r="J254" s="302"/>
      <c r="K254" s="302"/>
      <c r="L254" s="302"/>
      <c r="M254" s="302"/>
      <c r="N254" s="302"/>
      <c r="O254" s="302"/>
    </row>
    <row r="255" spans="1:15">
      <c r="A255" s="488"/>
      <c r="B255" s="489"/>
      <c r="C255" s="489"/>
      <c r="D255" s="489"/>
      <c r="E255" s="489"/>
      <c r="F255" s="490"/>
      <c r="G255" s="302"/>
      <c r="H255" s="302"/>
      <c r="I255" s="302"/>
      <c r="J255" s="302"/>
      <c r="K255" s="302"/>
      <c r="L255" s="302"/>
      <c r="M255" s="302"/>
      <c r="N255" s="302"/>
      <c r="O255" s="302"/>
    </row>
    <row r="256" spans="1:15">
      <c r="A256" s="506" t="s">
        <v>169</v>
      </c>
      <c r="B256" s="506"/>
      <c r="C256" s="506"/>
      <c r="D256" s="506"/>
      <c r="E256" s="506"/>
      <c r="F256" s="290">
        <f>SUM(F252,F254,F249,F246)</f>
        <v>4222.2185333333337</v>
      </c>
      <c r="G256" s="302"/>
      <c r="H256" s="302"/>
      <c r="I256" s="302"/>
      <c r="J256" s="302"/>
      <c r="K256" s="302"/>
      <c r="L256" s="302"/>
      <c r="M256" s="302"/>
      <c r="N256" s="302"/>
      <c r="O256" s="302"/>
    </row>
    <row r="257" spans="1:15">
      <c r="A257" s="507"/>
      <c r="B257" s="507"/>
      <c r="C257" s="507"/>
      <c r="D257" s="507"/>
      <c r="E257" s="507"/>
      <c r="F257" s="508"/>
      <c r="G257" s="302"/>
      <c r="H257" s="302"/>
      <c r="I257" s="302"/>
      <c r="J257" s="302"/>
      <c r="K257" s="302"/>
      <c r="L257" s="302"/>
      <c r="M257" s="302"/>
      <c r="N257" s="302"/>
      <c r="O257" s="302"/>
    </row>
    <row r="258" spans="1:15">
      <c r="A258" s="509" t="s">
        <v>170</v>
      </c>
      <c r="B258" s="509"/>
      <c r="C258" s="509"/>
      <c r="D258" s="509"/>
      <c r="E258" s="509"/>
      <c r="F258" s="496">
        <f>F256</f>
        <v>4222.2185333333337</v>
      </c>
      <c r="G258" s="302"/>
      <c r="H258" s="302"/>
      <c r="I258" s="302"/>
      <c r="J258" s="302"/>
      <c r="K258" s="302"/>
      <c r="L258" s="302"/>
      <c r="M258" s="302"/>
      <c r="N258" s="302"/>
      <c r="O258" s="302"/>
    </row>
    <row r="259" spans="1:15">
      <c r="A259" s="336"/>
      <c r="B259" s="336"/>
      <c r="C259" s="336"/>
      <c r="D259" s="336"/>
      <c r="E259" s="336"/>
      <c r="F259" s="337"/>
      <c r="G259" s="302"/>
      <c r="H259" s="302"/>
      <c r="I259" s="302"/>
      <c r="J259" s="302"/>
      <c r="K259" s="302"/>
      <c r="L259" s="302"/>
      <c r="M259" s="302"/>
      <c r="N259" s="302"/>
      <c r="O259" s="302"/>
    </row>
    <row r="260" spans="1:15">
      <c r="A260" s="503"/>
      <c r="B260" s="503"/>
      <c r="C260" s="503"/>
      <c r="D260" s="503"/>
      <c r="E260" s="503"/>
      <c r="F260" s="504"/>
      <c r="G260" s="302"/>
      <c r="H260" s="302"/>
      <c r="I260" s="302"/>
      <c r="J260" s="302"/>
      <c r="K260" s="302"/>
      <c r="L260" s="302"/>
      <c r="M260" s="302"/>
      <c r="N260" s="302"/>
      <c r="O260" s="302"/>
    </row>
    <row r="261" spans="1:15" ht="15.75">
      <c r="A261" s="500" t="s">
        <v>136</v>
      </c>
      <c r="B261" s="501"/>
      <c r="C261" s="501"/>
      <c r="D261" s="501"/>
      <c r="E261" s="501"/>
      <c r="F261" s="502"/>
      <c r="G261" s="302"/>
      <c r="H261" s="302"/>
      <c r="I261" s="302"/>
      <c r="J261" s="302"/>
      <c r="K261" s="302"/>
      <c r="L261" s="302"/>
      <c r="M261" s="302"/>
      <c r="N261" s="302"/>
      <c r="O261" s="302"/>
    </row>
    <row r="262" spans="1:15" ht="15.75">
      <c r="A262" s="331" t="s">
        <v>211</v>
      </c>
      <c r="B262" s="331"/>
      <c r="C262" s="331"/>
      <c r="D262" s="331"/>
      <c r="E262" s="331"/>
      <c r="F262" s="331"/>
      <c r="G262" s="302"/>
      <c r="H262" s="302"/>
      <c r="I262" s="302"/>
      <c r="J262" s="302"/>
      <c r="K262" s="302"/>
      <c r="L262" s="302"/>
      <c r="M262" s="302"/>
      <c r="N262" s="302"/>
      <c r="O262" s="302"/>
    </row>
    <row r="263" spans="1:15" ht="25.5">
      <c r="A263" s="192" t="s">
        <v>4</v>
      </c>
      <c r="B263" s="192" t="s">
        <v>5</v>
      </c>
      <c r="C263" s="192" t="s">
        <v>15</v>
      </c>
      <c r="D263" s="192" t="s">
        <v>7</v>
      </c>
      <c r="E263" s="214" t="s">
        <v>8</v>
      </c>
      <c r="F263" s="215" t="s">
        <v>122</v>
      </c>
      <c r="G263" s="302"/>
      <c r="H263" s="302"/>
      <c r="I263" s="302"/>
      <c r="J263" s="302"/>
      <c r="K263" s="302"/>
      <c r="L263" s="302"/>
      <c r="M263" s="302"/>
      <c r="N263" s="302"/>
      <c r="O263" s="302"/>
    </row>
    <row r="264" spans="1:15">
      <c r="A264" s="196" t="s">
        <v>158</v>
      </c>
      <c r="B264" s="200" t="s">
        <v>16</v>
      </c>
      <c r="C264" s="198">
        <v>4</v>
      </c>
      <c r="D264" s="198">
        <v>150</v>
      </c>
      <c r="E264" s="206">
        <f>PRODUCT(D264,C264)</f>
        <v>600</v>
      </c>
      <c r="F264" s="216"/>
      <c r="G264" s="302"/>
      <c r="H264" s="302"/>
      <c r="I264" s="302"/>
      <c r="J264" s="302"/>
      <c r="K264" s="302"/>
      <c r="L264" s="302"/>
      <c r="M264" s="302"/>
      <c r="N264" s="302"/>
      <c r="O264" s="302"/>
    </row>
    <row r="265" spans="1:15">
      <c r="A265" s="332" t="s">
        <v>17</v>
      </c>
      <c r="B265" s="333"/>
      <c r="C265" s="333"/>
      <c r="D265" s="333"/>
      <c r="E265" s="334"/>
      <c r="F265" s="217">
        <f>E264</f>
        <v>600</v>
      </c>
      <c r="G265" s="302"/>
      <c r="H265" s="302"/>
      <c r="I265" s="302"/>
      <c r="J265" s="302"/>
      <c r="K265" s="302"/>
      <c r="L265" s="302"/>
      <c r="M265" s="302"/>
      <c r="N265" s="302"/>
      <c r="O265" s="302"/>
    </row>
    <row r="266" spans="1:15">
      <c r="A266" s="335" t="s">
        <v>81</v>
      </c>
      <c r="B266" s="335"/>
      <c r="C266" s="335"/>
      <c r="D266" s="335"/>
      <c r="E266" s="335"/>
      <c r="F266" s="337">
        <f>F265</f>
        <v>600</v>
      </c>
      <c r="G266" s="302"/>
      <c r="H266" s="302"/>
      <c r="I266" s="302"/>
      <c r="J266" s="302"/>
      <c r="K266" s="302"/>
      <c r="L266" s="302"/>
      <c r="M266" s="302"/>
      <c r="N266" s="302"/>
      <c r="O266" s="302"/>
    </row>
    <row r="267" spans="1:15">
      <c r="A267" s="336"/>
      <c r="B267" s="336"/>
      <c r="C267" s="336"/>
      <c r="D267" s="336"/>
      <c r="E267" s="336"/>
      <c r="F267" s="337"/>
      <c r="G267" s="302"/>
      <c r="H267" s="302"/>
      <c r="I267" s="302"/>
      <c r="J267" s="302"/>
      <c r="K267" s="302"/>
      <c r="L267" s="302"/>
      <c r="M267" s="302"/>
      <c r="N267" s="302"/>
      <c r="O267" s="302"/>
    </row>
    <row r="268" spans="1:15" ht="15.75">
      <c r="A268" s="356" t="s">
        <v>216</v>
      </c>
      <c r="B268" s="357"/>
      <c r="C268" s="357"/>
      <c r="D268" s="357"/>
      <c r="E268" s="357"/>
      <c r="F268" s="358"/>
      <c r="G268" s="302"/>
      <c r="H268" s="302"/>
      <c r="I268" s="302"/>
      <c r="J268" s="302"/>
      <c r="K268" s="302"/>
      <c r="L268" s="302"/>
      <c r="M268" s="302"/>
      <c r="N268" s="302"/>
      <c r="O268" s="302"/>
    </row>
    <row r="269" spans="1:15" ht="15.75">
      <c r="A269" s="331" t="s">
        <v>212</v>
      </c>
      <c r="B269" s="331"/>
      <c r="C269" s="331"/>
      <c r="D269" s="331"/>
      <c r="E269" s="331"/>
      <c r="F269" s="331"/>
      <c r="G269" s="302"/>
      <c r="H269" s="302"/>
      <c r="I269" s="302"/>
      <c r="J269" s="302"/>
      <c r="K269" s="302"/>
      <c r="L269" s="302"/>
      <c r="M269" s="302"/>
      <c r="N269" s="302"/>
      <c r="O269" s="302"/>
    </row>
    <row r="270" spans="1:15" ht="24">
      <c r="A270" s="218" t="s">
        <v>4</v>
      </c>
      <c r="B270" s="219" t="s">
        <v>5</v>
      </c>
      <c r="C270" s="219" t="s">
        <v>6</v>
      </c>
      <c r="D270" s="219" t="s">
        <v>7</v>
      </c>
      <c r="E270" s="220" t="s">
        <v>8</v>
      </c>
      <c r="F270" s="210"/>
      <c r="G270" s="302"/>
      <c r="H270" s="302"/>
      <c r="I270" s="302"/>
      <c r="J270" s="302"/>
      <c r="K270" s="302"/>
      <c r="L270" s="302"/>
      <c r="M270" s="302"/>
      <c r="N270" s="302"/>
      <c r="O270" s="302"/>
    </row>
    <row r="271" spans="1:15">
      <c r="A271" s="196" t="s">
        <v>217</v>
      </c>
      <c r="B271" s="200" t="s">
        <v>133</v>
      </c>
      <c r="C271" s="208">
        <v>1747</v>
      </c>
      <c r="D271" s="222">
        <v>0.85</v>
      </c>
      <c r="E271" s="289">
        <f>PRODUCT(D271,C271)</f>
        <v>1484.95</v>
      </c>
      <c r="F271" s="210"/>
      <c r="G271" s="302"/>
      <c r="H271" s="302"/>
      <c r="I271" s="302"/>
      <c r="J271" s="302"/>
      <c r="K271" s="302"/>
      <c r="L271" s="302"/>
      <c r="M271" s="302"/>
      <c r="N271" s="302"/>
      <c r="O271" s="302"/>
    </row>
    <row r="272" spans="1:15">
      <c r="A272" s="359" t="s">
        <v>111</v>
      </c>
      <c r="B272" s="360"/>
      <c r="C272" s="360"/>
      <c r="D272" s="360"/>
      <c r="E272" s="361"/>
      <c r="F272" s="223">
        <f>E271</f>
        <v>1484.95</v>
      </c>
      <c r="G272" s="302"/>
      <c r="H272" s="302"/>
      <c r="I272" s="302"/>
      <c r="J272" s="302"/>
      <c r="K272" s="302"/>
      <c r="L272" s="302"/>
      <c r="M272" s="302"/>
      <c r="N272" s="302"/>
      <c r="O272" s="302"/>
    </row>
    <row r="273" spans="1:15">
      <c r="A273" s="335" t="s">
        <v>90</v>
      </c>
      <c r="B273" s="335"/>
      <c r="C273" s="335"/>
      <c r="D273" s="335"/>
      <c r="E273" s="335"/>
      <c r="F273" s="337">
        <f>F272</f>
        <v>1484.95</v>
      </c>
      <c r="G273" s="302"/>
      <c r="H273" s="302"/>
      <c r="I273" s="302"/>
      <c r="J273" s="302"/>
      <c r="K273" s="302"/>
      <c r="L273" s="302"/>
      <c r="M273" s="302"/>
      <c r="N273" s="302"/>
      <c r="O273" s="302"/>
    </row>
    <row r="274" spans="1:15">
      <c r="A274" s="336"/>
      <c r="B274" s="336"/>
      <c r="C274" s="336"/>
      <c r="D274" s="336"/>
      <c r="E274" s="336"/>
      <c r="F274" s="337"/>
      <c r="G274" s="302"/>
      <c r="H274" s="302"/>
      <c r="I274" s="302"/>
      <c r="J274" s="302"/>
      <c r="K274" s="302"/>
      <c r="L274" s="302"/>
      <c r="M274" s="302"/>
      <c r="N274" s="302"/>
      <c r="O274" s="302"/>
    </row>
    <row r="275" spans="1:15" ht="15.75">
      <c r="A275" s="167" t="s">
        <v>135</v>
      </c>
      <c r="B275" s="22"/>
      <c r="C275" s="22"/>
      <c r="D275" s="22"/>
      <c r="E275" s="22"/>
      <c r="F275" s="17"/>
      <c r="G275" s="302"/>
      <c r="H275" s="302"/>
      <c r="I275" s="302"/>
      <c r="J275" s="302"/>
      <c r="K275" s="302"/>
      <c r="L275" s="302"/>
      <c r="M275" s="302"/>
      <c r="N275" s="302"/>
      <c r="O275" s="302"/>
    </row>
    <row r="276" spans="1:15" ht="15.75">
      <c r="A276" s="331" t="s">
        <v>213</v>
      </c>
      <c r="B276" s="331"/>
      <c r="C276" s="331"/>
      <c r="D276" s="331"/>
      <c r="E276" s="331"/>
      <c r="F276" s="331"/>
      <c r="G276" s="302"/>
      <c r="H276" s="302"/>
      <c r="I276" s="302"/>
      <c r="J276" s="302"/>
      <c r="K276" s="302"/>
      <c r="L276" s="302"/>
      <c r="M276" s="302"/>
      <c r="N276" s="302"/>
      <c r="O276" s="302"/>
    </row>
    <row r="277" spans="1:15" ht="25.5">
      <c r="A277" s="218" t="s">
        <v>4</v>
      </c>
      <c r="B277" s="218" t="s">
        <v>5</v>
      </c>
      <c r="C277" s="218" t="s">
        <v>6</v>
      </c>
      <c r="D277" s="218" t="s">
        <v>7</v>
      </c>
      <c r="E277" s="224" t="s">
        <v>8</v>
      </c>
      <c r="F277" s="225" t="s">
        <v>122</v>
      </c>
      <c r="G277" s="302"/>
      <c r="H277" s="302"/>
      <c r="I277" s="302"/>
      <c r="J277" s="302"/>
      <c r="K277" s="302"/>
      <c r="L277" s="302"/>
      <c r="M277" s="302"/>
      <c r="N277" s="302"/>
      <c r="O277" s="302"/>
    </row>
    <row r="278" spans="1:15">
      <c r="A278" s="196" t="s">
        <v>171</v>
      </c>
      <c r="B278" s="226" t="s">
        <v>139</v>
      </c>
      <c r="C278" s="227">
        <v>2</v>
      </c>
      <c r="D278" s="228">
        <v>1500</v>
      </c>
      <c r="E278" s="292">
        <f>PRODUCT(D278,C278)</f>
        <v>3000</v>
      </c>
      <c r="F278" s="355"/>
      <c r="G278" s="302"/>
      <c r="H278" s="302"/>
      <c r="I278" s="302"/>
      <c r="J278" s="302"/>
      <c r="K278" s="302"/>
      <c r="L278" s="302"/>
      <c r="M278" s="302"/>
      <c r="N278" s="302"/>
      <c r="O278" s="302"/>
    </row>
    <row r="279" spans="1:15">
      <c r="A279" s="196" t="s">
        <v>137</v>
      </c>
      <c r="B279" s="226" t="s">
        <v>32</v>
      </c>
      <c r="C279" s="227">
        <v>6</v>
      </c>
      <c r="D279" s="227">
        <v>650</v>
      </c>
      <c r="E279" s="292">
        <f>PRODUCT(D279,C279)</f>
        <v>3900</v>
      </c>
      <c r="F279" s="355"/>
      <c r="G279" s="302"/>
      <c r="H279" s="302"/>
      <c r="I279" s="302"/>
      <c r="J279" s="302"/>
      <c r="K279" s="302"/>
      <c r="L279" s="302"/>
      <c r="M279" s="302"/>
      <c r="N279" s="302"/>
      <c r="O279" s="302"/>
    </row>
    <row r="280" spans="1:15">
      <c r="A280" s="230" t="s">
        <v>138</v>
      </c>
      <c r="B280" s="231" t="s">
        <v>140</v>
      </c>
      <c r="C280" s="232">
        <v>50000</v>
      </c>
      <c r="D280" s="233">
        <f>SUM(E279,E278)</f>
        <v>6900</v>
      </c>
      <c r="E280" s="293">
        <f>(D280/C280)</f>
        <v>0.13800000000000001</v>
      </c>
      <c r="F280" s="355"/>
      <c r="G280" s="302"/>
      <c r="H280" s="302"/>
      <c r="I280" s="302"/>
      <c r="J280" s="302"/>
      <c r="K280" s="302"/>
      <c r="L280" s="302"/>
      <c r="M280" s="302"/>
      <c r="N280" s="302"/>
      <c r="O280" s="302"/>
    </row>
    <row r="281" spans="1:15">
      <c r="A281" s="234" t="s">
        <v>111</v>
      </c>
      <c r="B281" s="231" t="s">
        <v>129</v>
      </c>
      <c r="C281" s="208">
        <v>1747</v>
      </c>
      <c r="D281" s="235">
        <f>E280</f>
        <v>0.13800000000000001</v>
      </c>
      <c r="E281" s="294">
        <f>PRODUCT(D281,C281)</f>
        <v>241.08600000000001</v>
      </c>
      <c r="F281" s="267">
        <f>E281</f>
        <v>241.08600000000001</v>
      </c>
      <c r="G281" s="302"/>
      <c r="H281" s="302"/>
      <c r="I281" s="302"/>
      <c r="J281" s="302"/>
      <c r="K281" s="302"/>
      <c r="L281" s="302"/>
      <c r="M281" s="302"/>
      <c r="N281" s="302"/>
      <c r="O281" s="302"/>
    </row>
    <row r="282" spans="1:15">
      <c r="A282" s="335" t="s">
        <v>108</v>
      </c>
      <c r="B282" s="335"/>
      <c r="C282" s="335"/>
      <c r="D282" s="335"/>
      <c r="E282" s="335"/>
      <c r="F282" s="352">
        <f>F281</f>
        <v>241.08600000000001</v>
      </c>
      <c r="G282" s="302"/>
      <c r="H282" s="302"/>
      <c r="I282" s="302"/>
      <c r="J282" s="302"/>
      <c r="K282" s="302"/>
      <c r="L282" s="302"/>
      <c r="M282" s="302"/>
      <c r="N282" s="302"/>
      <c r="O282" s="302"/>
    </row>
    <row r="283" spans="1:15">
      <c r="A283" s="336"/>
      <c r="B283" s="336"/>
      <c r="C283" s="336"/>
      <c r="D283" s="336"/>
      <c r="E283" s="336"/>
      <c r="F283" s="352"/>
      <c r="G283" s="302"/>
      <c r="H283" s="302"/>
      <c r="I283" s="302"/>
      <c r="J283" s="302"/>
      <c r="K283" s="302"/>
      <c r="L283" s="302"/>
      <c r="M283" s="302"/>
      <c r="N283" s="302"/>
      <c r="O283" s="302"/>
    </row>
    <row r="284" spans="1:15">
      <c r="A284" s="237"/>
      <c r="B284" s="237"/>
      <c r="C284" s="237"/>
      <c r="D284" s="237"/>
      <c r="E284" s="237"/>
      <c r="F284" s="237"/>
      <c r="G284" s="302"/>
      <c r="H284" s="302"/>
      <c r="I284" s="302"/>
      <c r="J284" s="302"/>
      <c r="K284" s="302"/>
      <c r="L284" s="302"/>
      <c r="M284" s="302"/>
      <c r="N284" s="302"/>
      <c r="O284" s="302"/>
    </row>
    <row r="285" spans="1:15" ht="15.75">
      <c r="A285" s="353" t="s">
        <v>172</v>
      </c>
      <c r="B285" s="353"/>
      <c r="C285" s="353"/>
      <c r="D285" s="353"/>
      <c r="E285" s="438">
        <f>F282+F273+F266+F227+F232+F240+F258</f>
        <v>11129.811676190478</v>
      </c>
      <c r="F285" s="505"/>
      <c r="G285" s="302"/>
      <c r="H285" s="302"/>
      <c r="I285" s="302"/>
      <c r="J285" s="302"/>
      <c r="K285" s="302"/>
      <c r="L285" s="302"/>
      <c r="M285" s="302"/>
      <c r="N285" s="302"/>
      <c r="O285" s="302"/>
    </row>
    <row r="286" spans="1:15">
      <c r="A286" s="182"/>
      <c r="B286" s="183"/>
      <c r="C286" s="184"/>
      <c r="D286" s="185"/>
      <c r="E286" s="184"/>
      <c r="F286" s="180"/>
      <c r="G286" s="302"/>
      <c r="H286" s="302"/>
      <c r="I286" s="302"/>
      <c r="J286" s="302"/>
      <c r="K286" s="302"/>
      <c r="L286" s="302"/>
      <c r="M286" s="302"/>
      <c r="N286" s="302"/>
      <c r="O286" s="302"/>
    </row>
    <row r="287" spans="1:15" ht="18">
      <c r="A287" s="239" t="s">
        <v>148</v>
      </c>
      <c r="B287" s="239"/>
      <c r="C287" s="239"/>
      <c r="D287" s="239"/>
      <c r="E287" s="239"/>
      <c r="F287" s="239"/>
      <c r="G287" s="302"/>
      <c r="H287" s="302"/>
      <c r="I287" s="302"/>
      <c r="J287" s="302"/>
      <c r="K287" s="302"/>
      <c r="L287" s="302"/>
      <c r="M287" s="302"/>
      <c r="N287" s="302"/>
      <c r="O287" s="302"/>
    </row>
    <row r="288" spans="1:15" ht="15.75">
      <c r="A288" s="187" t="s">
        <v>149</v>
      </c>
      <c r="B288" s="188"/>
      <c r="C288" s="188"/>
      <c r="D288" s="188"/>
      <c r="E288" s="188"/>
      <c r="F288" s="189"/>
      <c r="G288" s="302"/>
      <c r="H288" s="302"/>
      <c r="I288" s="302"/>
      <c r="J288" s="302"/>
      <c r="K288" s="302"/>
      <c r="L288" s="302"/>
      <c r="M288" s="302"/>
      <c r="N288" s="302"/>
      <c r="O288" s="302"/>
    </row>
    <row r="289" spans="1:15" ht="25.5">
      <c r="A289" s="240" t="s">
        <v>19</v>
      </c>
      <c r="B289" s="240" t="s">
        <v>32</v>
      </c>
      <c r="C289" s="240" t="s">
        <v>31</v>
      </c>
      <c r="D289" s="240" t="s">
        <v>82</v>
      </c>
      <c r="E289" s="241" t="s">
        <v>33</v>
      </c>
      <c r="F289" s="195" t="s">
        <v>122</v>
      </c>
      <c r="G289" s="302"/>
      <c r="H289" s="302"/>
      <c r="I289" s="302"/>
      <c r="J289" s="302"/>
      <c r="K289" s="302"/>
      <c r="L289" s="302"/>
      <c r="M289" s="302"/>
      <c r="N289" s="302"/>
      <c r="O289" s="302"/>
    </row>
    <row r="290" spans="1:15">
      <c r="A290" s="242" t="s">
        <v>218</v>
      </c>
      <c r="B290" s="243" t="s">
        <v>32</v>
      </c>
      <c r="C290" s="244">
        <v>1</v>
      </c>
      <c r="D290" s="245">
        <f>E285</f>
        <v>11129.811676190478</v>
      </c>
      <c r="E290" s="245">
        <f>D290</f>
        <v>11129.811676190478</v>
      </c>
      <c r="F290" s="246"/>
      <c r="G290" s="302"/>
      <c r="H290" s="302"/>
      <c r="I290" s="302"/>
      <c r="J290" s="302"/>
      <c r="K290" s="302"/>
      <c r="L290" s="302"/>
      <c r="M290" s="302"/>
      <c r="N290" s="302"/>
      <c r="O290" s="302"/>
    </row>
    <row r="291" spans="1:15">
      <c r="A291" s="247" t="s">
        <v>141</v>
      </c>
      <c r="B291" s="248" t="s">
        <v>63</v>
      </c>
      <c r="C291" s="249">
        <v>0.06</v>
      </c>
      <c r="D291" s="250">
        <f>(D290*C291)</f>
        <v>667.78870057142865</v>
      </c>
      <c r="E291" s="251">
        <f>D291</f>
        <v>667.78870057142865</v>
      </c>
      <c r="F291" s="246"/>
      <c r="G291" s="302"/>
      <c r="H291" s="302"/>
      <c r="I291" s="302"/>
      <c r="J291" s="302"/>
      <c r="K291" s="302"/>
      <c r="L291" s="302"/>
      <c r="M291" s="302"/>
      <c r="N291" s="302"/>
      <c r="O291" s="302"/>
    </row>
    <row r="292" spans="1:15">
      <c r="A292" s="252" t="s">
        <v>111</v>
      </c>
      <c r="B292" s="252"/>
      <c r="C292" s="252"/>
      <c r="D292" s="252"/>
      <c r="E292" s="252"/>
      <c r="F292" s="236">
        <f>E291</f>
        <v>667.78870057142865</v>
      </c>
      <c r="G292" s="302"/>
      <c r="H292" s="302"/>
      <c r="I292" s="302"/>
      <c r="J292" s="302"/>
      <c r="K292" s="302"/>
      <c r="L292" s="302"/>
      <c r="M292" s="302"/>
      <c r="N292" s="302"/>
      <c r="O292" s="302"/>
    </row>
    <row r="293" spans="1:15">
      <c r="A293" s="246" t="s">
        <v>150</v>
      </c>
      <c r="B293" s="253"/>
      <c r="C293" s="253"/>
      <c r="D293" s="253"/>
      <c r="E293" s="253"/>
      <c r="F293" s="253"/>
      <c r="G293" s="302"/>
      <c r="H293" s="302"/>
      <c r="I293" s="302"/>
      <c r="J293" s="302"/>
      <c r="K293" s="302"/>
      <c r="L293" s="302"/>
      <c r="M293" s="302"/>
      <c r="N293" s="302"/>
      <c r="O293" s="302"/>
    </row>
    <row r="294" spans="1:15">
      <c r="A294" s="339" t="s">
        <v>244</v>
      </c>
      <c r="B294" s="339"/>
      <c r="C294" s="339"/>
      <c r="D294" s="339"/>
      <c r="E294" s="340"/>
      <c r="F294" s="254">
        <f>E285</f>
        <v>11129.811676190478</v>
      </c>
      <c r="G294" s="302"/>
      <c r="H294" s="302"/>
      <c r="I294" s="302"/>
      <c r="J294" s="302"/>
      <c r="K294" s="302"/>
      <c r="L294" s="302"/>
      <c r="M294" s="302"/>
      <c r="N294" s="302"/>
      <c r="O294" s="302"/>
    </row>
    <row r="295" spans="1:15">
      <c r="A295" s="349" t="s">
        <v>219</v>
      </c>
      <c r="B295" s="350"/>
      <c r="C295" s="350"/>
      <c r="D295" s="350"/>
      <c r="E295" s="351"/>
      <c r="F295" s="229">
        <f>F227-F232</f>
        <v>498.18214285714225</v>
      </c>
      <c r="G295" s="302"/>
      <c r="H295" s="302"/>
      <c r="I295" s="302"/>
      <c r="J295" s="302"/>
      <c r="K295" s="302"/>
      <c r="L295" s="302"/>
      <c r="M295" s="302"/>
      <c r="N295" s="302"/>
      <c r="O295" s="302"/>
    </row>
    <row r="296" spans="1:15">
      <c r="A296" s="338" t="s">
        <v>176</v>
      </c>
      <c r="B296" s="339"/>
      <c r="C296" s="339"/>
      <c r="D296" s="339"/>
      <c r="E296" s="340"/>
      <c r="F296" s="254">
        <f>F294-F295</f>
        <v>10631.629533333336</v>
      </c>
      <c r="G296" s="302"/>
      <c r="H296" s="302"/>
      <c r="I296" s="302"/>
      <c r="J296" s="302"/>
      <c r="K296" s="302"/>
      <c r="L296" s="302"/>
      <c r="M296" s="302"/>
      <c r="N296" s="302"/>
      <c r="O296" s="302"/>
    </row>
    <row r="297" spans="1:15">
      <c r="A297" s="338" t="s">
        <v>177</v>
      </c>
      <c r="B297" s="339"/>
      <c r="C297" s="339"/>
      <c r="D297" s="339"/>
      <c r="E297" s="340"/>
      <c r="F297" s="254">
        <f>F292</f>
        <v>667.78870057142865</v>
      </c>
      <c r="G297" s="302"/>
      <c r="H297" s="302"/>
      <c r="I297" s="302"/>
      <c r="J297" s="302"/>
      <c r="K297" s="302"/>
      <c r="L297" s="302"/>
      <c r="M297" s="302"/>
      <c r="N297" s="302"/>
      <c r="O297" s="302"/>
    </row>
    <row r="298" spans="1:15">
      <c r="A298" s="341" t="s">
        <v>220</v>
      </c>
      <c r="B298" s="341"/>
      <c r="C298" s="341"/>
      <c r="D298" s="341"/>
      <c r="E298" s="341"/>
      <c r="F298" s="254">
        <f>SUM(F297,F296)</f>
        <v>11299.418233904766</v>
      </c>
      <c r="G298" s="302"/>
      <c r="H298" s="302"/>
      <c r="I298" s="302"/>
      <c r="J298" s="302"/>
      <c r="K298" s="302"/>
      <c r="L298" s="302"/>
      <c r="M298" s="302"/>
      <c r="N298" s="302"/>
      <c r="O298" s="302"/>
    </row>
    <row r="299" spans="1:15">
      <c r="A299" s="346"/>
      <c r="B299" s="347"/>
      <c r="C299" s="347"/>
      <c r="D299" s="347"/>
      <c r="E299" s="347"/>
      <c r="F299" s="348"/>
      <c r="G299" s="302"/>
      <c r="H299" s="302"/>
      <c r="I299" s="302"/>
      <c r="J299" s="302"/>
      <c r="K299" s="302"/>
      <c r="L299" s="302"/>
      <c r="M299" s="302"/>
      <c r="N299" s="302"/>
      <c r="O299" s="302"/>
    </row>
    <row r="300" spans="1:15" ht="18">
      <c r="A300" s="342" t="s">
        <v>178</v>
      </c>
      <c r="B300" s="342"/>
      <c r="C300" s="342"/>
      <c r="D300" s="342"/>
      <c r="E300" s="342"/>
      <c r="F300" s="342"/>
      <c r="G300" s="302"/>
      <c r="H300" s="302"/>
      <c r="I300" s="302"/>
      <c r="J300" s="302"/>
      <c r="K300" s="302"/>
      <c r="L300" s="302"/>
      <c r="M300" s="302"/>
      <c r="N300" s="302"/>
      <c r="O300" s="302"/>
    </row>
    <row r="301" spans="1:15">
      <c r="A301" s="255" t="s">
        <v>179</v>
      </c>
      <c r="B301" s="255" t="s">
        <v>180</v>
      </c>
      <c r="C301" s="343"/>
      <c r="D301" s="343"/>
      <c r="E301" s="343"/>
      <c r="F301" s="343"/>
      <c r="G301" s="302"/>
      <c r="H301" s="302"/>
      <c r="I301" s="302"/>
      <c r="J301" s="302"/>
      <c r="K301" s="302"/>
      <c r="L301" s="302"/>
      <c r="M301" s="302"/>
      <c r="N301" s="302"/>
      <c r="O301" s="302"/>
    </row>
    <row r="302" spans="1:15">
      <c r="A302" s="256" t="s">
        <v>245</v>
      </c>
      <c r="B302" s="254">
        <f>E214+E108</f>
        <v>11417.703216</v>
      </c>
      <c r="C302" s="343"/>
      <c r="D302" s="343"/>
      <c r="E302" s="343"/>
      <c r="F302" s="343"/>
      <c r="G302" s="302"/>
      <c r="H302" s="302"/>
      <c r="I302" s="302"/>
    </row>
    <row r="303" spans="1:15" ht="63.75">
      <c r="A303" s="257" t="s">
        <v>243</v>
      </c>
      <c r="B303" s="254">
        <f>F298</f>
        <v>11299.418233904766</v>
      </c>
      <c r="C303" s="305"/>
      <c r="D303" s="305"/>
      <c r="E303" s="305"/>
      <c r="F303" s="305"/>
      <c r="G303" s="302"/>
      <c r="H303" s="302"/>
      <c r="I303" s="302"/>
    </row>
    <row r="304" spans="1:15" ht="15.75">
      <c r="A304" s="258" t="s">
        <v>181</v>
      </c>
      <c r="B304" s="259">
        <f>SUM(B302:B303)</f>
        <v>22717.121449904764</v>
      </c>
      <c r="C304" s="305"/>
      <c r="D304" s="305"/>
      <c r="E304" s="305"/>
      <c r="F304" s="305"/>
      <c r="G304" s="302"/>
      <c r="H304" s="302"/>
      <c r="I304" s="302"/>
    </row>
    <row r="305" spans="1:9">
      <c r="A305" s="260"/>
      <c r="B305" s="260"/>
      <c r="C305" s="305"/>
      <c r="D305" s="305"/>
      <c r="E305" s="305"/>
      <c r="F305" s="305"/>
      <c r="G305" s="302"/>
      <c r="H305" s="302"/>
      <c r="I305" s="302"/>
    </row>
    <row r="306" spans="1:9">
      <c r="A306" s="344"/>
      <c r="B306" s="345"/>
      <c r="C306" s="305"/>
      <c r="D306" s="305"/>
      <c r="E306" s="305"/>
      <c r="F306" s="305"/>
      <c r="G306" s="302"/>
      <c r="H306" s="302"/>
      <c r="I306" s="302"/>
    </row>
    <row r="307" spans="1:9" ht="18">
      <c r="A307" s="261" t="s">
        <v>182</v>
      </c>
      <c r="B307" s="238"/>
      <c r="C307" s="306"/>
      <c r="D307" s="305"/>
      <c r="E307" s="305"/>
      <c r="F307" s="305"/>
      <c r="G307" s="302"/>
      <c r="H307" s="302"/>
      <c r="I307" s="302"/>
    </row>
    <row r="308" spans="1:9" ht="63.75">
      <c r="A308" s="18" t="s">
        <v>18</v>
      </c>
      <c r="B308" s="205" t="s">
        <v>224</v>
      </c>
      <c r="C308" s="307" t="s">
        <v>183</v>
      </c>
      <c r="D308" s="305"/>
      <c r="E308" s="305"/>
      <c r="F308" s="305"/>
      <c r="G308" s="302"/>
      <c r="H308" s="302"/>
      <c r="I308" s="302"/>
    </row>
    <row r="309" spans="1:9">
      <c r="A309" s="262" t="s">
        <v>142</v>
      </c>
      <c r="B309" s="329">
        <v>9.2072100000000004E-2</v>
      </c>
      <c r="C309" s="264"/>
      <c r="D309" s="237"/>
      <c r="E309" s="295"/>
      <c r="F309" s="295"/>
    </row>
    <row r="310" spans="1:9">
      <c r="A310" s="262" t="s">
        <v>143</v>
      </c>
      <c r="B310" s="330">
        <v>1.4999999999999999E-2</v>
      </c>
      <c r="C310" s="264"/>
      <c r="D310" s="237"/>
      <c r="E310" s="296"/>
      <c r="F310" s="237"/>
    </row>
    <row r="311" spans="1:9">
      <c r="A311" s="262" t="s">
        <v>144</v>
      </c>
      <c r="B311" s="329">
        <v>0.09</v>
      </c>
      <c r="C311" s="264"/>
      <c r="D311" s="237"/>
      <c r="E311" s="295"/>
      <c r="F311" s="237"/>
    </row>
    <row r="312" spans="1:9">
      <c r="A312" s="262" t="s">
        <v>145</v>
      </c>
      <c r="B312" s="330">
        <v>1.4999999999999999E-2</v>
      </c>
      <c r="C312" s="264"/>
      <c r="D312" s="237"/>
      <c r="E312" s="295"/>
      <c r="F312" s="295"/>
    </row>
    <row r="313" spans="1:9">
      <c r="A313" s="262" t="s">
        <v>184</v>
      </c>
      <c r="B313" s="329">
        <v>0.03</v>
      </c>
      <c r="C313" s="264"/>
      <c r="D313" s="237"/>
      <c r="E313" s="237"/>
      <c r="F313" s="295"/>
    </row>
    <row r="314" spans="1:9">
      <c r="A314" s="262" t="s">
        <v>185</v>
      </c>
      <c r="B314" s="330">
        <v>9.2499999999999999E-2</v>
      </c>
      <c r="C314" s="264"/>
      <c r="D314" s="237"/>
      <c r="E314" s="237"/>
      <c r="F314" s="237"/>
    </row>
    <row r="315" spans="1:9">
      <c r="A315" s="262" t="s">
        <v>186</v>
      </c>
      <c r="B315" s="329">
        <v>0.15</v>
      </c>
      <c r="C315" s="265"/>
      <c r="D315" s="237"/>
      <c r="E315" s="237"/>
      <c r="F315" s="237"/>
    </row>
    <row r="316" spans="1:9">
      <c r="A316" s="262" t="s">
        <v>187</v>
      </c>
      <c r="B316" s="329">
        <v>0.09</v>
      </c>
      <c r="C316" s="264"/>
      <c r="D316" s="237"/>
      <c r="E316" s="237"/>
      <c r="F316" s="237"/>
    </row>
    <row r="317" spans="1:9">
      <c r="A317" s="262" t="s">
        <v>188</v>
      </c>
      <c r="B317" s="263"/>
      <c r="C317" s="264"/>
      <c r="D317" s="237"/>
      <c r="E317" s="237"/>
      <c r="F317" s="237"/>
    </row>
    <row r="318" spans="1:9">
      <c r="A318" s="262" t="s">
        <v>146</v>
      </c>
      <c r="B318" s="263"/>
      <c r="C318" s="264"/>
      <c r="D318" s="237"/>
      <c r="E318" s="237"/>
      <c r="F318" s="237"/>
    </row>
    <row r="319" spans="1:9" ht="15">
      <c r="A319" s="262" t="s">
        <v>147</v>
      </c>
      <c r="B319" s="325">
        <f>((1+B309+B310)*(1+B311)*(1+B312)/(1-(B313+B314+B315+B316+B317))-1)</f>
        <v>0.92126936130980353</v>
      </c>
      <c r="C319" s="266"/>
      <c r="D319" s="237"/>
      <c r="E319" s="237"/>
      <c r="F319" s="237"/>
    </row>
    <row r="320" spans="1:9">
      <c r="A320" s="20" t="s">
        <v>231</v>
      </c>
      <c r="B320" s="327">
        <f>B304*B319</f>
        <v>20928.587968951</v>
      </c>
      <c r="C320" s="19"/>
      <c r="D320" s="237"/>
      <c r="E320" s="237"/>
      <c r="F320" s="237"/>
    </row>
    <row r="321" spans="1:6" ht="63.75">
      <c r="A321" s="225" t="s">
        <v>225</v>
      </c>
      <c r="B321" s="238"/>
      <c r="C321" s="238"/>
      <c r="D321" s="237"/>
      <c r="E321" s="237"/>
      <c r="F321" s="237"/>
    </row>
  </sheetData>
  <mergeCells count="109">
    <mergeCell ref="A1:F1"/>
    <mergeCell ref="C2:F9"/>
    <mergeCell ref="A10:F10"/>
    <mergeCell ref="A11:F11"/>
    <mergeCell ref="A15:F15"/>
    <mergeCell ref="A16:F16"/>
    <mergeCell ref="A62:F62"/>
    <mergeCell ref="A65:C65"/>
    <mergeCell ref="A66:F66"/>
    <mergeCell ref="A70:C70"/>
    <mergeCell ref="A71:F71"/>
    <mergeCell ref="A76:C76"/>
    <mergeCell ref="A27:F27"/>
    <mergeCell ref="A34:F34"/>
    <mergeCell ref="A39:F39"/>
    <mergeCell ref="A48:F48"/>
    <mergeCell ref="A59:F59"/>
    <mergeCell ref="A61:F61"/>
    <mergeCell ref="A103:D103"/>
    <mergeCell ref="A105:F105"/>
    <mergeCell ref="A106:D106"/>
    <mergeCell ref="E106:F106"/>
    <mergeCell ref="A107:D107"/>
    <mergeCell ref="E107:F107"/>
    <mergeCell ref="A77:F77"/>
    <mergeCell ref="A87:C87"/>
    <mergeCell ref="A93:C93"/>
    <mergeCell ref="A94:C94"/>
    <mergeCell ref="A95:F95"/>
    <mergeCell ref="F97:F102"/>
    <mergeCell ref="A128:F128"/>
    <mergeCell ref="A135:F135"/>
    <mergeCell ref="A140:F140"/>
    <mergeCell ref="A149:F149"/>
    <mergeCell ref="A160:F160"/>
    <mergeCell ref="A162:F162"/>
    <mergeCell ref="A108:D108"/>
    <mergeCell ref="E108:F108"/>
    <mergeCell ref="A110:F110"/>
    <mergeCell ref="A111:F111"/>
    <mergeCell ref="A116:F116"/>
    <mergeCell ref="A117:F117"/>
    <mergeCell ref="A178:F178"/>
    <mergeCell ref="A188:C188"/>
    <mergeCell ref="A194:C194"/>
    <mergeCell ref="A195:C195"/>
    <mergeCell ref="A196:F196"/>
    <mergeCell ref="F198:F209"/>
    <mergeCell ref="A209:D209"/>
    <mergeCell ref="A163:F163"/>
    <mergeCell ref="A166:C166"/>
    <mergeCell ref="A167:F167"/>
    <mergeCell ref="A171:C171"/>
    <mergeCell ref="A172:F172"/>
    <mergeCell ref="A177:C177"/>
    <mergeCell ref="A216:F216"/>
    <mergeCell ref="A217:F219"/>
    <mergeCell ref="A220:F220"/>
    <mergeCell ref="F222:F226"/>
    <mergeCell ref="A227:E227"/>
    <mergeCell ref="A228:F228"/>
    <mergeCell ref="A211:F211"/>
    <mergeCell ref="A212:D212"/>
    <mergeCell ref="E212:F212"/>
    <mergeCell ref="A213:D213"/>
    <mergeCell ref="E213:F213"/>
    <mergeCell ref="A214:D214"/>
    <mergeCell ref="E214:F214"/>
    <mergeCell ref="A242:F242"/>
    <mergeCell ref="F244:F245"/>
    <mergeCell ref="A246:E246"/>
    <mergeCell ref="A249:E249"/>
    <mergeCell ref="A252:E252"/>
    <mergeCell ref="F230:F231"/>
    <mergeCell ref="A232:E232"/>
    <mergeCell ref="A233:F233"/>
    <mergeCell ref="F235:F239"/>
    <mergeCell ref="A241:F241"/>
    <mergeCell ref="A261:F261"/>
    <mergeCell ref="A262:F262"/>
    <mergeCell ref="A265:E265"/>
    <mergeCell ref="A266:E267"/>
    <mergeCell ref="F266:F267"/>
    <mergeCell ref="A255:F255"/>
    <mergeCell ref="A256:E256"/>
    <mergeCell ref="A257:F257"/>
    <mergeCell ref="A258:E259"/>
    <mergeCell ref="F258:F259"/>
    <mergeCell ref="A260:F260"/>
    <mergeCell ref="A285:D285"/>
    <mergeCell ref="E285:F285"/>
    <mergeCell ref="A276:F276"/>
    <mergeCell ref="F278:F280"/>
    <mergeCell ref="A282:E283"/>
    <mergeCell ref="F282:F283"/>
    <mergeCell ref="A268:F268"/>
    <mergeCell ref="A269:F269"/>
    <mergeCell ref="A272:E272"/>
    <mergeCell ref="A273:E274"/>
    <mergeCell ref="F273:F274"/>
    <mergeCell ref="A299:F299"/>
    <mergeCell ref="A300:F300"/>
    <mergeCell ref="C301:F302"/>
    <mergeCell ref="A306:B306"/>
    <mergeCell ref="A294:E294"/>
    <mergeCell ref="A295:E295"/>
    <mergeCell ref="A296:E296"/>
    <mergeCell ref="A297:E297"/>
    <mergeCell ref="A298:E298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DE CUSTOS ITEM 1</vt:lpstr>
      <vt:lpstr>PLANILHA DE CUSTOS ITEM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marcondes</dc:creator>
  <cp:lastModifiedBy>Estefania Tavares</cp:lastModifiedBy>
  <cp:lastPrinted>2022-01-30T15:57:38Z</cp:lastPrinted>
  <dcterms:created xsi:type="dcterms:W3CDTF">2022-01-19T19:17:05Z</dcterms:created>
  <dcterms:modified xsi:type="dcterms:W3CDTF">2022-03-10T14:15:28Z</dcterms:modified>
</cp:coreProperties>
</file>